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5580" tabRatio="844"/>
  </bookViews>
  <sheets>
    <sheet name="95 Deg." sheetId="15" r:id="rId1"/>
    <sheet name="Trip Cost Graph" sheetId="26" r:id="rId2"/>
    <sheet name="Trip Cost Graph (Adjusted)" sheetId="28" r:id="rId3"/>
    <sheet name="Pre-trip costs" sheetId="27" r:id="rId4"/>
    <sheet name="USA" sheetId="1" r:id="rId5"/>
    <sheet name="Mexico" sheetId="2" r:id="rId6"/>
    <sheet name="Belize" sheetId="3" r:id="rId7"/>
    <sheet name="Guatemala" sheetId="4" r:id="rId8"/>
    <sheet name="El Salvador" sheetId="5" r:id="rId9"/>
    <sheet name="Honduras" sheetId="6" r:id="rId10"/>
    <sheet name="Nicaragua" sheetId="7" r:id="rId11"/>
    <sheet name="Costa Rica" sheetId="8" r:id="rId12"/>
    <sheet name="Panama" sheetId="9" r:id="rId13"/>
    <sheet name="Colombia" sheetId="10" r:id="rId14"/>
    <sheet name="Ecuador" sheetId="11" r:id="rId15"/>
    <sheet name="Peru" sheetId="12" r:id="rId16"/>
    <sheet name="Bolivia" sheetId="13" r:id="rId17"/>
    <sheet name="Chile" sheetId="14" r:id="rId18"/>
    <sheet name="Argentina" sheetId="16" r:id="rId19"/>
    <sheet name="Brazil" sheetId="29" r:id="rId20"/>
    <sheet name="Uruguay" sheetId="17" r:id="rId21"/>
  </sheets>
  <calcPr calcId="124519"/>
</workbook>
</file>

<file path=xl/calcChain.xml><?xml version="1.0" encoding="utf-8"?>
<calcChain xmlns="http://schemas.openxmlformats.org/spreadsheetml/2006/main">
  <c r="C6" i="15"/>
  <c r="R14"/>
  <c r="R15"/>
  <c r="R16"/>
  <c r="R18"/>
  <c r="R19"/>
  <c r="R20"/>
  <c r="R21"/>
  <c r="R22"/>
  <c r="R23"/>
  <c r="R24"/>
  <c r="R25"/>
  <c r="R26"/>
  <c r="R27"/>
  <c r="R28"/>
  <c r="R12"/>
  <c r="R9"/>
  <c r="R8"/>
  <c r="C12" i="29"/>
  <c r="C11"/>
  <c r="C10"/>
  <c r="C9"/>
  <c r="C8"/>
  <c r="C7"/>
  <c r="C6"/>
  <c r="B6"/>
  <c r="I23"/>
  <c r="R29" i="15" s="1"/>
  <c r="I22" i="29"/>
  <c r="I21"/>
  <c r="I20"/>
  <c r="I19"/>
  <c r="I18"/>
  <c r="I17"/>
  <c r="I16"/>
  <c r="I14"/>
  <c r="I8"/>
  <c r="I12"/>
  <c r="I15"/>
  <c r="I11"/>
  <c r="R17" i="15" s="1"/>
  <c r="I9" i="29"/>
  <c r="I7"/>
  <c r="R13" i="15" s="1"/>
  <c r="I13" i="29"/>
  <c r="I6"/>
  <c r="I10"/>
  <c r="B261" i="28"/>
  <c r="S11" i="15"/>
  <c r="H11"/>
  <c r="B41" i="28"/>
  <c r="B14"/>
  <c r="B5"/>
  <c r="B286"/>
  <c r="B279"/>
  <c r="B248"/>
  <c r="B241"/>
  <c r="B213"/>
  <c r="B203"/>
  <c r="B6"/>
  <c r="B173"/>
  <c r="B170"/>
  <c r="B161"/>
  <c r="B152"/>
  <c r="B88"/>
  <c r="B86"/>
  <c r="E289"/>
  <c r="D289"/>
  <c r="C289"/>
  <c r="E288"/>
  <c r="D288"/>
  <c r="C288"/>
  <c r="E287"/>
  <c r="D287"/>
  <c r="C287"/>
  <c r="E286"/>
  <c r="D286"/>
  <c r="C286"/>
  <c r="E285"/>
  <c r="D285"/>
  <c r="C285"/>
  <c r="E284"/>
  <c r="D284"/>
  <c r="C284"/>
  <c r="E283"/>
  <c r="D283"/>
  <c r="C283"/>
  <c r="E282"/>
  <c r="D282"/>
  <c r="C282"/>
  <c r="E281"/>
  <c r="D281"/>
  <c r="C281"/>
  <c r="E280"/>
  <c r="D280"/>
  <c r="C280"/>
  <c r="E279"/>
  <c r="D279"/>
  <c r="C279"/>
  <c r="E278"/>
  <c r="D278"/>
  <c r="C278"/>
  <c r="E277"/>
  <c r="D277"/>
  <c r="C277"/>
  <c r="E276"/>
  <c r="D276"/>
  <c r="C276"/>
  <c r="E275"/>
  <c r="D275"/>
  <c r="C275"/>
  <c r="D274"/>
  <c r="C274"/>
  <c r="C273"/>
  <c r="B271"/>
  <c r="D273" s="1"/>
  <c r="B270"/>
  <c r="D272" s="1"/>
  <c r="B269"/>
  <c r="D271" s="1"/>
  <c r="B268"/>
  <c r="E270" s="1"/>
  <c r="E267"/>
  <c r="D267"/>
  <c r="C267"/>
  <c r="E266"/>
  <c r="D266"/>
  <c r="C266"/>
  <c r="E265"/>
  <c r="D265"/>
  <c r="C265"/>
  <c r="E264"/>
  <c r="D264"/>
  <c r="C264"/>
  <c r="E263"/>
  <c r="D263"/>
  <c r="C263"/>
  <c r="E262"/>
  <c r="D262"/>
  <c r="C262"/>
  <c r="E261"/>
  <c r="D261"/>
  <c r="C261"/>
  <c r="E260"/>
  <c r="D260"/>
  <c r="C260"/>
  <c r="E259"/>
  <c r="D259"/>
  <c r="C259"/>
  <c r="E258"/>
  <c r="D258"/>
  <c r="C258"/>
  <c r="E257"/>
  <c r="D257"/>
  <c r="C257"/>
  <c r="E256"/>
  <c r="D256"/>
  <c r="C256"/>
  <c r="E255"/>
  <c r="D255"/>
  <c r="C255"/>
  <c r="E254"/>
  <c r="D254"/>
  <c r="C254"/>
  <c r="E253"/>
  <c r="D253"/>
  <c r="C253"/>
  <c r="E252"/>
  <c r="D252"/>
  <c r="C252"/>
  <c r="E251"/>
  <c r="D251"/>
  <c r="C251"/>
  <c r="E250"/>
  <c r="D250"/>
  <c r="C250"/>
  <c r="E249"/>
  <c r="D249"/>
  <c r="C249"/>
  <c r="E248"/>
  <c r="D248"/>
  <c r="C248"/>
  <c r="E247"/>
  <c r="D247"/>
  <c r="C247"/>
  <c r="E246"/>
  <c r="D246"/>
  <c r="C246"/>
  <c r="E245"/>
  <c r="D245"/>
  <c r="C245"/>
  <c r="E244"/>
  <c r="D244"/>
  <c r="C244"/>
  <c r="E243"/>
  <c r="D243"/>
  <c r="C243"/>
  <c r="E242"/>
  <c r="D242"/>
  <c r="C242"/>
  <c r="E241"/>
  <c r="D241"/>
  <c r="C241"/>
  <c r="E240"/>
  <c r="D240"/>
  <c r="C240"/>
  <c r="E239"/>
  <c r="D239"/>
  <c r="C239"/>
  <c r="E238"/>
  <c r="D238"/>
  <c r="C238"/>
  <c r="E237"/>
  <c r="D237"/>
  <c r="C237"/>
  <c r="E236"/>
  <c r="D236"/>
  <c r="C236"/>
  <c r="E235"/>
  <c r="D235"/>
  <c r="C235"/>
  <c r="E234"/>
  <c r="D234"/>
  <c r="C234"/>
  <c r="E233"/>
  <c r="D233"/>
  <c r="C233"/>
  <c r="E232"/>
  <c r="D232"/>
  <c r="C232"/>
  <c r="E231"/>
  <c r="D231"/>
  <c r="C231"/>
  <c r="E230"/>
  <c r="D230"/>
  <c r="C230"/>
  <c r="E229"/>
  <c r="D229"/>
  <c r="C229"/>
  <c r="E228"/>
  <c r="D228"/>
  <c r="C228"/>
  <c r="E227"/>
  <c r="D227"/>
  <c r="C227"/>
  <c r="E226"/>
  <c r="D226"/>
  <c r="C226"/>
  <c r="E225"/>
  <c r="D225"/>
  <c r="C225"/>
  <c r="E224"/>
  <c r="D224"/>
  <c r="C224"/>
  <c r="E223"/>
  <c r="D223"/>
  <c r="C223"/>
  <c r="E222"/>
  <c r="D222"/>
  <c r="C222"/>
  <c r="E221"/>
  <c r="D221"/>
  <c r="C221"/>
  <c r="E220"/>
  <c r="D220"/>
  <c r="C220"/>
  <c r="E219"/>
  <c r="D219"/>
  <c r="C219"/>
  <c r="E218"/>
  <c r="D218"/>
  <c r="C218"/>
  <c r="E217"/>
  <c r="D217"/>
  <c r="C217"/>
  <c r="E216"/>
  <c r="D216"/>
  <c r="C216"/>
  <c r="E215"/>
  <c r="D215"/>
  <c r="C215"/>
  <c r="E214"/>
  <c r="D214"/>
  <c r="C214"/>
  <c r="E213"/>
  <c r="D213"/>
  <c r="C213"/>
  <c r="E212"/>
  <c r="D212"/>
  <c r="C212"/>
  <c r="E211"/>
  <c r="D211"/>
  <c r="C211"/>
  <c r="E210"/>
  <c r="D210"/>
  <c r="C210"/>
  <c r="E209"/>
  <c r="D209"/>
  <c r="C209"/>
  <c r="E208"/>
  <c r="D208"/>
  <c r="C208"/>
  <c r="E207"/>
  <c r="D207"/>
  <c r="C207"/>
  <c r="E206"/>
  <c r="D206"/>
  <c r="C206"/>
  <c r="E205"/>
  <c r="D205"/>
  <c r="C205"/>
  <c r="D204"/>
  <c r="C204"/>
  <c r="C203"/>
  <c r="E200"/>
  <c r="D200"/>
  <c r="C200"/>
  <c r="E199"/>
  <c r="D199"/>
  <c r="C199"/>
  <c r="E198"/>
  <c r="D198"/>
  <c r="C198"/>
  <c r="E197"/>
  <c r="D197"/>
  <c r="C197"/>
  <c r="E196"/>
  <c r="D196"/>
  <c r="C196"/>
  <c r="E195"/>
  <c r="D195"/>
  <c r="C195"/>
  <c r="E194"/>
  <c r="D194"/>
  <c r="C194"/>
  <c r="E193"/>
  <c r="D193"/>
  <c r="C193"/>
  <c r="E192"/>
  <c r="D192"/>
  <c r="C192"/>
  <c r="E191"/>
  <c r="D191"/>
  <c r="C191"/>
  <c r="E190"/>
  <c r="D190"/>
  <c r="C190"/>
  <c r="E189"/>
  <c r="D189"/>
  <c r="C189"/>
  <c r="E188"/>
  <c r="D188"/>
  <c r="C188"/>
  <c r="E187"/>
  <c r="D187"/>
  <c r="C187"/>
  <c r="E186"/>
  <c r="D186"/>
  <c r="C186"/>
  <c r="E185"/>
  <c r="D185"/>
  <c r="C185"/>
  <c r="E184"/>
  <c r="D184"/>
  <c r="C184"/>
  <c r="E183"/>
  <c r="D183"/>
  <c r="C183"/>
  <c r="E182"/>
  <c r="D182"/>
  <c r="C182"/>
  <c r="E181"/>
  <c r="D181"/>
  <c r="C181"/>
  <c r="E180"/>
  <c r="D180"/>
  <c r="C180"/>
  <c r="E179"/>
  <c r="D179"/>
  <c r="C179"/>
  <c r="E178"/>
  <c r="D178"/>
  <c r="C178"/>
  <c r="E177"/>
  <c r="D177"/>
  <c r="C177"/>
  <c r="E176"/>
  <c r="D176"/>
  <c r="C176"/>
  <c r="E175"/>
  <c r="D175"/>
  <c r="C175"/>
  <c r="E174"/>
  <c r="D174"/>
  <c r="C174"/>
  <c r="E173"/>
  <c r="D173"/>
  <c r="C173"/>
  <c r="E172"/>
  <c r="D172"/>
  <c r="C172"/>
  <c r="E171"/>
  <c r="D171"/>
  <c r="C171"/>
  <c r="E170"/>
  <c r="D170"/>
  <c r="C170"/>
  <c r="E169"/>
  <c r="D169"/>
  <c r="C169"/>
  <c r="E168"/>
  <c r="D168"/>
  <c r="C168"/>
  <c r="E167"/>
  <c r="D167"/>
  <c r="C167"/>
  <c r="E166"/>
  <c r="D166"/>
  <c r="C166"/>
  <c r="E165"/>
  <c r="D165"/>
  <c r="C165"/>
  <c r="E164"/>
  <c r="D164"/>
  <c r="C164"/>
  <c r="E163"/>
  <c r="D163"/>
  <c r="C163"/>
  <c r="E162"/>
  <c r="D162"/>
  <c r="C162"/>
  <c r="E161"/>
  <c r="D161"/>
  <c r="C161"/>
  <c r="E160"/>
  <c r="D160"/>
  <c r="C160"/>
  <c r="E159"/>
  <c r="D159"/>
  <c r="C159"/>
  <c r="E158"/>
  <c r="D158"/>
  <c r="C158"/>
  <c r="E157"/>
  <c r="D157"/>
  <c r="C157"/>
  <c r="E156"/>
  <c r="D156"/>
  <c r="C156"/>
  <c r="E155"/>
  <c r="D155"/>
  <c r="C155"/>
  <c r="E154"/>
  <c r="D154"/>
  <c r="C154"/>
  <c r="E153"/>
  <c r="D153"/>
  <c r="C153"/>
  <c r="E152"/>
  <c r="D152"/>
  <c r="C152"/>
  <c r="E151"/>
  <c r="D151"/>
  <c r="C151"/>
  <c r="E150"/>
  <c r="D150"/>
  <c r="C150"/>
  <c r="E149"/>
  <c r="D149"/>
  <c r="C149"/>
  <c r="E148"/>
  <c r="D148"/>
  <c r="C148"/>
  <c r="E147"/>
  <c r="D147"/>
  <c r="C147"/>
  <c r="E146"/>
  <c r="D146"/>
  <c r="C146"/>
  <c r="E145"/>
  <c r="D145"/>
  <c r="C145"/>
  <c r="E144"/>
  <c r="D144"/>
  <c r="C144"/>
  <c r="E143"/>
  <c r="D143"/>
  <c r="C143"/>
  <c r="E142"/>
  <c r="D142"/>
  <c r="C142"/>
  <c r="E141"/>
  <c r="D141"/>
  <c r="C141"/>
  <c r="E140"/>
  <c r="D140"/>
  <c r="C140"/>
  <c r="E139"/>
  <c r="D139"/>
  <c r="C139"/>
  <c r="E138"/>
  <c r="D138"/>
  <c r="C138"/>
  <c r="E137"/>
  <c r="D137"/>
  <c r="C137"/>
  <c r="E136"/>
  <c r="D136"/>
  <c r="C136"/>
  <c r="E135"/>
  <c r="D135"/>
  <c r="C135"/>
  <c r="E134"/>
  <c r="D134"/>
  <c r="C134"/>
  <c r="E133"/>
  <c r="D133"/>
  <c r="C133"/>
  <c r="E132"/>
  <c r="D132"/>
  <c r="C132"/>
  <c r="E131"/>
  <c r="D131"/>
  <c r="C131"/>
  <c r="E130"/>
  <c r="D130"/>
  <c r="C130"/>
  <c r="E129"/>
  <c r="D129"/>
  <c r="C129"/>
  <c r="E128"/>
  <c r="D128"/>
  <c r="C128"/>
  <c r="E127"/>
  <c r="D127"/>
  <c r="C127"/>
  <c r="E126"/>
  <c r="D126"/>
  <c r="C126"/>
  <c r="E125"/>
  <c r="D125"/>
  <c r="C125"/>
  <c r="E124"/>
  <c r="D124"/>
  <c r="C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7"/>
  <c r="D117"/>
  <c r="C117"/>
  <c r="E116"/>
  <c r="D116"/>
  <c r="C116"/>
  <c r="E115"/>
  <c r="D115"/>
  <c r="C115"/>
  <c r="E114"/>
  <c r="D114"/>
  <c r="C114"/>
  <c r="E113"/>
  <c r="D113"/>
  <c r="C113"/>
  <c r="E112"/>
  <c r="D112"/>
  <c r="C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D101"/>
  <c r="C101"/>
  <c r="E100"/>
  <c r="D100"/>
  <c r="C100"/>
  <c r="E99"/>
  <c r="D99"/>
  <c r="C99"/>
  <c r="E98"/>
  <c r="D98"/>
  <c r="C98"/>
  <c r="E97"/>
  <c r="D97"/>
  <c r="C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C90"/>
  <c r="E89"/>
  <c r="D89"/>
  <c r="C89"/>
  <c r="E88"/>
  <c r="D88"/>
  <c r="C88"/>
  <c r="E87"/>
  <c r="D87"/>
  <c r="C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70"/>
  <c r="D70"/>
  <c r="C70"/>
  <c r="E69"/>
  <c r="D69"/>
  <c r="C69"/>
  <c r="E68"/>
  <c r="D68"/>
  <c r="C68"/>
  <c r="E67"/>
  <c r="D67"/>
  <c r="C67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  <c r="F2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E2"/>
  <c r="D2"/>
  <c r="C2"/>
  <c r="C5" i="26"/>
  <c r="E26" i="27"/>
  <c r="I24" i="29" l="1"/>
  <c r="E2"/>
  <c r="D268" i="28"/>
  <c r="C269"/>
  <c r="E269"/>
  <c r="D270"/>
  <c r="C271"/>
  <c r="E271"/>
  <c r="C272"/>
  <c r="E272"/>
  <c r="E273"/>
  <c r="E274"/>
  <c r="C268"/>
  <c r="E268"/>
  <c r="D269"/>
  <c r="C270"/>
  <c r="E2" i="1"/>
  <c r="B82"/>
  <c r="B91"/>
  <c r="B105"/>
  <c r="B115"/>
  <c r="B124"/>
  <c r="F4" i="26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3"/>
  <c r="F2"/>
  <c r="C89"/>
  <c r="D89"/>
  <c r="E89"/>
  <c r="C90"/>
  <c r="D90"/>
  <c r="E90"/>
  <c r="C91"/>
  <c r="D91"/>
  <c r="E91"/>
  <c r="C92"/>
  <c r="D92"/>
  <c r="E92"/>
  <c r="C93"/>
  <c r="D93"/>
  <c r="E93"/>
  <c r="C94"/>
  <c r="D94"/>
  <c r="E94"/>
  <c r="C95"/>
  <c r="D95"/>
  <c r="E95"/>
  <c r="C96"/>
  <c r="D96"/>
  <c r="E96"/>
  <c r="C97"/>
  <c r="D97"/>
  <c r="E97"/>
  <c r="C98"/>
  <c r="D98"/>
  <c r="E98"/>
  <c r="C99"/>
  <c r="D99"/>
  <c r="E99"/>
  <c r="C100"/>
  <c r="D100"/>
  <c r="E100"/>
  <c r="C101"/>
  <c r="D101"/>
  <c r="E101"/>
  <c r="C102"/>
  <c r="D102"/>
  <c r="E102"/>
  <c r="C103"/>
  <c r="D103"/>
  <c r="E103"/>
  <c r="C104"/>
  <c r="D104"/>
  <c r="E104"/>
  <c r="C105"/>
  <c r="D105"/>
  <c r="E105"/>
  <c r="C106"/>
  <c r="D106"/>
  <c r="E106"/>
  <c r="C107"/>
  <c r="D107"/>
  <c r="E107"/>
  <c r="C108"/>
  <c r="D108"/>
  <c r="E108"/>
  <c r="C109"/>
  <c r="D109"/>
  <c r="E109"/>
  <c r="C110"/>
  <c r="D110"/>
  <c r="E110"/>
  <c r="C111"/>
  <c r="D111"/>
  <c r="E111"/>
  <c r="C112"/>
  <c r="D112"/>
  <c r="E112"/>
  <c r="C113"/>
  <c r="D113"/>
  <c r="E113"/>
  <c r="C114"/>
  <c r="D114"/>
  <c r="E114"/>
  <c r="C115"/>
  <c r="D115"/>
  <c r="E115"/>
  <c r="C116"/>
  <c r="D116"/>
  <c r="E116"/>
  <c r="C117"/>
  <c r="D117"/>
  <c r="E117"/>
  <c r="C118"/>
  <c r="D118"/>
  <c r="E118"/>
  <c r="C119"/>
  <c r="D119"/>
  <c r="E119"/>
  <c r="C120"/>
  <c r="D120"/>
  <c r="E120"/>
  <c r="C121"/>
  <c r="D121"/>
  <c r="E121"/>
  <c r="C122"/>
  <c r="D122"/>
  <c r="E122"/>
  <c r="C123"/>
  <c r="D123"/>
  <c r="E123"/>
  <c r="C124"/>
  <c r="D124"/>
  <c r="E124"/>
  <c r="C125"/>
  <c r="D125"/>
  <c r="E125"/>
  <c r="C126"/>
  <c r="D126"/>
  <c r="E126"/>
  <c r="C127"/>
  <c r="D127"/>
  <c r="E127"/>
  <c r="C128"/>
  <c r="D128"/>
  <c r="E128"/>
  <c r="C129"/>
  <c r="D129"/>
  <c r="E129"/>
  <c r="C130"/>
  <c r="D130"/>
  <c r="E130"/>
  <c r="C131"/>
  <c r="D131"/>
  <c r="E131"/>
  <c r="C132"/>
  <c r="D132"/>
  <c r="E132"/>
  <c r="C133"/>
  <c r="D133"/>
  <c r="E133"/>
  <c r="C134"/>
  <c r="D134"/>
  <c r="E134"/>
  <c r="C135"/>
  <c r="D135"/>
  <c r="E135"/>
  <c r="C136"/>
  <c r="D136"/>
  <c r="E136"/>
  <c r="C137"/>
  <c r="D137"/>
  <c r="E137"/>
  <c r="C138"/>
  <c r="D138"/>
  <c r="E138"/>
  <c r="C139"/>
  <c r="D139"/>
  <c r="E139"/>
  <c r="C140"/>
  <c r="D140"/>
  <c r="E140"/>
  <c r="C141"/>
  <c r="D141"/>
  <c r="E141"/>
  <c r="C142"/>
  <c r="D142"/>
  <c r="E142"/>
  <c r="C143"/>
  <c r="D143"/>
  <c r="E143"/>
  <c r="C144"/>
  <c r="D144"/>
  <c r="E144"/>
  <c r="C145"/>
  <c r="D145"/>
  <c r="E145"/>
  <c r="C146"/>
  <c r="D146"/>
  <c r="E146"/>
  <c r="C147"/>
  <c r="D147"/>
  <c r="E147"/>
  <c r="C148"/>
  <c r="D148"/>
  <c r="E148"/>
  <c r="C149"/>
  <c r="D149"/>
  <c r="E149"/>
  <c r="C150"/>
  <c r="D150"/>
  <c r="E150"/>
  <c r="C151"/>
  <c r="D151"/>
  <c r="E151"/>
  <c r="C152"/>
  <c r="D152"/>
  <c r="E152"/>
  <c r="C153"/>
  <c r="D153"/>
  <c r="E153"/>
  <c r="C154"/>
  <c r="D154"/>
  <c r="E154"/>
  <c r="C155"/>
  <c r="D155"/>
  <c r="E155"/>
  <c r="C156"/>
  <c r="D156"/>
  <c r="E156"/>
  <c r="C157"/>
  <c r="D157"/>
  <c r="E157"/>
  <c r="C158"/>
  <c r="D158"/>
  <c r="E158"/>
  <c r="C159"/>
  <c r="D159"/>
  <c r="E159"/>
  <c r="C160"/>
  <c r="D160"/>
  <c r="E160"/>
  <c r="C161"/>
  <c r="D161"/>
  <c r="E161"/>
  <c r="C162"/>
  <c r="D162"/>
  <c r="E162"/>
  <c r="C163"/>
  <c r="D163"/>
  <c r="E163"/>
  <c r="C164"/>
  <c r="D164"/>
  <c r="E164"/>
  <c r="C165"/>
  <c r="D165"/>
  <c r="E165"/>
  <c r="C166"/>
  <c r="D166"/>
  <c r="E166"/>
  <c r="C167"/>
  <c r="D167"/>
  <c r="E167"/>
  <c r="C168"/>
  <c r="D168"/>
  <c r="E168"/>
  <c r="C169"/>
  <c r="D169"/>
  <c r="E169"/>
  <c r="C170"/>
  <c r="D170"/>
  <c r="E170"/>
  <c r="C171"/>
  <c r="D171"/>
  <c r="E171"/>
  <c r="C172"/>
  <c r="D172"/>
  <c r="E172"/>
  <c r="C173"/>
  <c r="D173"/>
  <c r="E173"/>
  <c r="C174"/>
  <c r="D174"/>
  <c r="E174"/>
  <c r="C175"/>
  <c r="D175"/>
  <c r="E175"/>
  <c r="C176"/>
  <c r="D176"/>
  <c r="E176"/>
  <c r="C177"/>
  <c r="D177"/>
  <c r="E177"/>
  <c r="C178"/>
  <c r="D178"/>
  <c r="E178"/>
  <c r="C179"/>
  <c r="D179"/>
  <c r="E179"/>
  <c r="C180"/>
  <c r="D180"/>
  <c r="E180"/>
  <c r="C181"/>
  <c r="D181"/>
  <c r="E181"/>
  <c r="C182"/>
  <c r="D182"/>
  <c r="E182"/>
  <c r="C183"/>
  <c r="D183"/>
  <c r="E183"/>
  <c r="C184"/>
  <c r="D184"/>
  <c r="E184"/>
  <c r="C185"/>
  <c r="D185"/>
  <c r="E185"/>
  <c r="C186"/>
  <c r="D186"/>
  <c r="E186"/>
  <c r="C187"/>
  <c r="D187"/>
  <c r="E187"/>
  <c r="C188"/>
  <c r="D188"/>
  <c r="E188"/>
  <c r="C189"/>
  <c r="D189"/>
  <c r="E189"/>
  <c r="C190"/>
  <c r="D190"/>
  <c r="E190"/>
  <c r="C191"/>
  <c r="D191"/>
  <c r="E191"/>
  <c r="C192"/>
  <c r="D192"/>
  <c r="E192"/>
  <c r="C193"/>
  <c r="D193"/>
  <c r="E193"/>
  <c r="C194"/>
  <c r="D194"/>
  <c r="E194"/>
  <c r="C195"/>
  <c r="D195"/>
  <c r="E195"/>
  <c r="C196"/>
  <c r="D196"/>
  <c r="E196"/>
  <c r="C197"/>
  <c r="D197"/>
  <c r="E197"/>
  <c r="C198"/>
  <c r="D198"/>
  <c r="E198"/>
  <c r="C199"/>
  <c r="D199"/>
  <c r="E199"/>
  <c r="C200"/>
  <c r="D200"/>
  <c r="E200"/>
  <c r="C203"/>
  <c r="C204"/>
  <c r="D204"/>
  <c r="C205"/>
  <c r="D205"/>
  <c r="E205"/>
  <c r="C206"/>
  <c r="D206"/>
  <c r="E206"/>
  <c r="C207"/>
  <c r="D207"/>
  <c r="E207"/>
  <c r="C208"/>
  <c r="D208"/>
  <c r="E208"/>
  <c r="C209"/>
  <c r="D209"/>
  <c r="E209"/>
  <c r="C210"/>
  <c r="D210"/>
  <c r="E210"/>
  <c r="C211"/>
  <c r="D211"/>
  <c r="E211"/>
  <c r="C212"/>
  <c r="D212"/>
  <c r="E212"/>
  <c r="C213"/>
  <c r="D213"/>
  <c r="E213"/>
  <c r="C214"/>
  <c r="D214"/>
  <c r="E214"/>
  <c r="C215"/>
  <c r="D215"/>
  <c r="E215"/>
  <c r="C216"/>
  <c r="D216"/>
  <c r="E216"/>
  <c r="C217"/>
  <c r="D217"/>
  <c r="E217"/>
  <c r="C218"/>
  <c r="D218"/>
  <c r="E218"/>
  <c r="C219"/>
  <c r="D219"/>
  <c r="E219"/>
  <c r="C220"/>
  <c r="D220"/>
  <c r="E220"/>
  <c r="C221"/>
  <c r="D221"/>
  <c r="E221"/>
  <c r="C222"/>
  <c r="D222"/>
  <c r="E222"/>
  <c r="C223"/>
  <c r="D223"/>
  <c r="E223"/>
  <c r="C224"/>
  <c r="D224"/>
  <c r="E224"/>
  <c r="C225"/>
  <c r="D225"/>
  <c r="E225"/>
  <c r="C226"/>
  <c r="D226"/>
  <c r="E226"/>
  <c r="C227"/>
  <c r="D227"/>
  <c r="E227"/>
  <c r="C228"/>
  <c r="D228"/>
  <c r="E228"/>
  <c r="C229"/>
  <c r="D229"/>
  <c r="E229"/>
  <c r="C230"/>
  <c r="D230"/>
  <c r="E230"/>
  <c r="C231"/>
  <c r="D231"/>
  <c r="E231"/>
  <c r="C232"/>
  <c r="D232"/>
  <c r="E232"/>
  <c r="C233"/>
  <c r="D233"/>
  <c r="E233"/>
  <c r="C234"/>
  <c r="D234"/>
  <c r="E234"/>
  <c r="C235"/>
  <c r="D235"/>
  <c r="E235"/>
  <c r="C236"/>
  <c r="D236"/>
  <c r="E236"/>
  <c r="C237"/>
  <c r="D237"/>
  <c r="E237"/>
  <c r="C238"/>
  <c r="D238"/>
  <c r="E238"/>
  <c r="C239"/>
  <c r="D239"/>
  <c r="E239"/>
  <c r="C240"/>
  <c r="D240"/>
  <c r="E240"/>
  <c r="C241"/>
  <c r="D241"/>
  <c r="E241"/>
  <c r="C242"/>
  <c r="D242"/>
  <c r="E242"/>
  <c r="C243"/>
  <c r="D243"/>
  <c r="E243"/>
  <c r="C244"/>
  <c r="D244"/>
  <c r="E244"/>
  <c r="C245"/>
  <c r="D245"/>
  <c r="E245"/>
  <c r="C246"/>
  <c r="D246"/>
  <c r="E246"/>
  <c r="C247"/>
  <c r="D247"/>
  <c r="E247"/>
  <c r="C248"/>
  <c r="D248"/>
  <c r="E248"/>
  <c r="C249"/>
  <c r="D249"/>
  <c r="E249"/>
  <c r="C250"/>
  <c r="D250"/>
  <c r="E250"/>
  <c r="C251"/>
  <c r="D251"/>
  <c r="E251"/>
  <c r="C252"/>
  <c r="D252"/>
  <c r="E252"/>
  <c r="C253"/>
  <c r="D253"/>
  <c r="E253"/>
  <c r="C254"/>
  <c r="D254"/>
  <c r="E254"/>
  <c r="C255"/>
  <c r="D255"/>
  <c r="E255"/>
  <c r="C256"/>
  <c r="D256"/>
  <c r="E256"/>
  <c r="C257"/>
  <c r="D257"/>
  <c r="E257"/>
  <c r="C258"/>
  <c r="D258"/>
  <c r="E258"/>
  <c r="C259"/>
  <c r="D259"/>
  <c r="E259"/>
  <c r="C260"/>
  <c r="D260"/>
  <c r="E260"/>
  <c r="C261"/>
  <c r="D261"/>
  <c r="E261"/>
  <c r="C262"/>
  <c r="D262"/>
  <c r="E262"/>
  <c r="C263"/>
  <c r="D263"/>
  <c r="E263"/>
  <c r="C264"/>
  <c r="D264"/>
  <c r="E264"/>
  <c r="C265"/>
  <c r="D265"/>
  <c r="E265"/>
  <c r="C266"/>
  <c r="D266"/>
  <c r="E266"/>
  <c r="C267"/>
  <c r="D267"/>
  <c r="E267"/>
  <c r="C273"/>
  <c r="C274"/>
  <c r="D274"/>
  <c r="C275"/>
  <c r="D275"/>
  <c r="E275"/>
  <c r="C276"/>
  <c r="D276"/>
  <c r="E276"/>
  <c r="C277"/>
  <c r="D277"/>
  <c r="E277"/>
  <c r="C278"/>
  <c r="D278"/>
  <c r="E278"/>
  <c r="C279"/>
  <c r="D279"/>
  <c r="E279"/>
  <c r="C280"/>
  <c r="D280"/>
  <c r="E280"/>
  <c r="C281"/>
  <c r="D281"/>
  <c r="E281"/>
  <c r="C282"/>
  <c r="D282"/>
  <c r="E282"/>
  <c r="C283"/>
  <c r="D283"/>
  <c r="E283"/>
  <c r="C284"/>
  <c r="D284"/>
  <c r="E284"/>
  <c r="C285"/>
  <c r="D285"/>
  <c r="E285"/>
  <c r="C286"/>
  <c r="D286"/>
  <c r="E286"/>
  <c r="C287"/>
  <c r="D287"/>
  <c r="E287"/>
  <c r="C288"/>
  <c r="D288"/>
  <c r="E288"/>
  <c r="C289"/>
  <c r="D289"/>
  <c r="E289"/>
  <c r="B191" i="16"/>
  <c r="B6" i="14"/>
  <c r="B10"/>
  <c r="B19"/>
  <c r="B20"/>
  <c r="B21"/>
  <c r="B32"/>
  <c r="B39"/>
  <c r="B45"/>
  <c r="B49"/>
  <c r="B52"/>
  <c r="B58"/>
  <c r="B65"/>
  <c r="B66"/>
  <c r="B75"/>
  <c r="B84"/>
  <c r="B96"/>
  <c r="B109"/>
  <c r="B124"/>
  <c r="B132"/>
  <c r="B139"/>
  <c r="B145"/>
  <c r="B156"/>
  <c r="B167"/>
  <c r="B175"/>
  <c r="B185"/>
  <c r="B190"/>
  <c r="B194"/>
  <c r="B196"/>
  <c r="B199"/>
  <c r="B200"/>
  <c r="B202"/>
  <c r="B204"/>
  <c r="B206"/>
  <c r="B210"/>
  <c r="B220"/>
  <c r="B222"/>
  <c r="B224"/>
  <c r="B225"/>
  <c r="B228"/>
  <c r="B268" i="26" s="1"/>
  <c r="B229" i="14"/>
  <c r="B269" i="26" s="1"/>
  <c r="B230" i="14"/>
  <c r="B270" i="26" s="1"/>
  <c r="B232" i="14"/>
  <c r="B271" i="26" s="1"/>
  <c r="B235" i="14"/>
  <c r="B6" i="13"/>
  <c r="B12"/>
  <c r="B19"/>
  <c r="B29"/>
  <c r="B30"/>
  <c r="B6" i="12"/>
  <c r="B9"/>
  <c r="B20"/>
  <c r="B32"/>
  <c r="B39"/>
  <c r="B43"/>
  <c r="B46"/>
  <c r="B47"/>
  <c r="B50"/>
  <c r="B56"/>
  <c r="B65"/>
  <c r="B64"/>
  <c r="B66"/>
  <c r="B69"/>
  <c r="B72"/>
  <c r="B79"/>
  <c r="B87"/>
  <c r="B93"/>
  <c r="B99"/>
  <c r="B104"/>
  <c r="B111"/>
  <c r="B115"/>
  <c r="B124"/>
  <c r="B129"/>
  <c r="B136"/>
  <c r="B146"/>
  <c r="B152"/>
  <c r="B163"/>
  <c r="B171"/>
  <c r="B13"/>
  <c r="B6" i="11"/>
  <c r="B13"/>
  <c r="B25"/>
  <c r="B34"/>
  <c r="B44"/>
  <c r="B55"/>
  <c r="B73"/>
  <c r="B78"/>
  <c r="B84"/>
  <c r="B92"/>
  <c r="B101"/>
  <c r="B105"/>
  <c r="B113"/>
  <c r="B120"/>
  <c r="B128"/>
  <c r="B134"/>
  <c r="B142"/>
  <c r="B151"/>
  <c r="B162"/>
  <c r="E87" i="26"/>
  <c r="E8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5"/>
  <c r="E4"/>
  <c r="E3"/>
  <c r="E2"/>
  <c r="D88"/>
  <c r="D87"/>
  <c r="C8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D4"/>
  <c r="D3"/>
  <c r="D2"/>
  <c r="C4"/>
  <c r="C3"/>
  <c r="C2"/>
  <c r="B6" i="10"/>
  <c r="B13"/>
  <c r="B16"/>
  <c r="B26"/>
  <c r="B33"/>
  <c r="B39"/>
  <c r="B47"/>
  <c r="B56"/>
  <c r="B63"/>
  <c r="B68"/>
  <c r="B77"/>
  <c r="B84"/>
  <c r="B90"/>
  <c r="B98"/>
  <c r="B108"/>
  <c r="B114"/>
  <c r="B126"/>
  <c r="B134"/>
  <c r="B142"/>
  <c r="B155"/>
  <c r="B169"/>
  <c r="B184"/>
  <c r="B196"/>
  <c r="B201"/>
  <c r="B210"/>
  <c r="B216"/>
  <c r="B6" i="9"/>
  <c r="B13"/>
  <c r="B20"/>
  <c r="B25"/>
  <c r="B32"/>
  <c r="B40"/>
  <c r="B47"/>
  <c r="B23" i="8"/>
  <c r="B35"/>
  <c r="B44"/>
  <c r="B47"/>
  <c r="B50"/>
  <c r="B55"/>
  <c r="B6" i="7"/>
  <c r="B10"/>
  <c r="B16"/>
  <c r="B22"/>
  <c r="B26"/>
  <c r="B28"/>
  <c r="B6" i="5"/>
  <c r="B9"/>
  <c r="B13"/>
  <c r="B17"/>
  <c r="B24"/>
  <c r="B26"/>
  <c r="B29"/>
  <c r="B38"/>
  <c r="B6" i="4"/>
  <c r="B15"/>
  <c r="B21"/>
  <c r="B26"/>
  <c r="B30"/>
  <c r="B33"/>
  <c r="B38"/>
  <c r="B46"/>
  <c r="B55"/>
  <c r="B59"/>
  <c r="B64"/>
  <c r="B70"/>
  <c r="B74"/>
  <c r="B82"/>
  <c r="B93"/>
  <c r="B99"/>
  <c r="B6" i="3"/>
  <c r="B10"/>
  <c r="B17"/>
  <c r="B22"/>
  <c r="C23"/>
  <c r="B26"/>
  <c r="B32"/>
  <c r="B37"/>
  <c r="B46"/>
  <c r="B57"/>
  <c r="D9" i="15"/>
  <c r="E9"/>
  <c r="F9"/>
  <c r="G9"/>
  <c r="H9"/>
  <c r="I9"/>
  <c r="J9"/>
  <c r="K9"/>
  <c r="L9"/>
  <c r="M9"/>
  <c r="N9"/>
  <c r="O9"/>
  <c r="Q9"/>
  <c r="S9"/>
  <c r="P9"/>
  <c r="E3" i="1"/>
  <c r="C9" i="15" s="1"/>
  <c r="G14"/>
  <c r="S14"/>
  <c r="G15"/>
  <c r="S15"/>
  <c r="G16"/>
  <c r="S16"/>
  <c r="G18"/>
  <c r="S18"/>
  <c r="G19"/>
  <c r="S19"/>
  <c r="G20"/>
  <c r="S20"/>
  <c r="G21"/>
  <c r="S21"/>
  <c r="G22"/>
  <c r="S22"/>
  <c r="G23"/>
  <c r="S23"/>
  <c r="G24"/>
  <c r="S24"/>
  <c r="G25"/>
  <c r="S25"/>
  <c r="G26"/>
  <c r="S26"/>
  <c r="G27"/>
  <c r="S27"/>
  <c r="G28"/>
  <c r="S28"/>
  <c r="S12"/>
  <c r="G12"/>
  <c r="E2" i="14"/>
  <c r="C463" i="17"/>
  <c r="I23"/>
  <c r="S29" i="15" s="1"/>
  <c r="I22" i="17"/>
  <c r="I21"/>
  <c r="I20"/>
  <c r="I19"/>
  <c r="I18"/>
  <c r="I17"/>
  <c r="I16"/>
  <c r="I15"/>
  <c r="C15"/>
  <c r="I14"/>
  <c r="C14"/>
  <c r="I13"/>
  <c r="C13"/>
  <c r="I12"/>
  <c r="C12"/>
  <c r="I11"/>
  <c r="S17" i="15" s="1"/>
  <c r="I10" i="17"/>
  <c r="C10"/>
  <c r="I9"/>
  <c r="C9"/>
  <c r="I8"/>
  <c r="C8"/>
  <c r="I7"/>
  <c r="S13" i="15" s="1"/>
  <c r="C7" i="17"/>
  <c r="I6"/>
  <c r="C6"/>
  <c r="B6"/>
  <c r="E2" s="1"/>
  <c r="C524" i="16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2"/>
  <c r="C501"/>
  <c r="C500"/>
  <c r="C499"/>
  <c r="C498"/>
  <c r="C491"/>
  <c r="B491" s="1"/>
  <c r="C490"/>
  <c r="C489"/>
  <c r="C488"/>
  <c r="C487"/>
  <c r="C486"/>
  <c r="C485"/>
  <c r="C484"/>
  <c r="C483"/>
  <c r="C482"/>
  <c r="C481"/>
  <c r="B480" s="1"/>
  <c r="C479"/>
  <c r="C478"/>
  <c r="C477"/>
  <c r="C476"/>
  <c r="C475"/>
  <c r="C474"/>
  <c r="C473"/>
  <c r="C472"/>
  <c r="B471" s="1"/>
  <c r="C470"/>
  <c r="C469"/>
  <c r="C468"/>
  <c r="C467"/>
  <c r="C466"/>
  <c r="C465"/>
  <c r="C464"/>
  <c r="C463"/>
  <c r="C462"/>
  <c r="C461"/>
  <c r="C460"/>
  <c r="C458"/>
  <c r="C457"/>
  <c r="C456"/>
  <c r="C455"/>
  <c r="C454"/>
  <c r="C453"/>
  <c r="C452"/>
  <c r="C451"/>
  <c r="C449"/>
  <c r="C448"/>
  <c r="C447"/>
  <c r="C446"/>
  <c r="C445"/>
  <c r="C444"/>
  <c r="C443"/>
  <c r="C442"/>
  <c r="C441"/>
  <c r="C440"/>
  <c r="C438"/>
  <c r="C437"/>
  <c r="C436"/>
  <c r="C435"/>
  <c r="C434"/>
  <c r="C433"/>
  <c r="C432"/>
  <c r="B431" s="1"/>
  <c r="C430"/>
  <c r="C429"/>
  <c r="C428"/>
  <c r="C427"/>
  <c r="C426"/>
  <c r="C425"/>
  <c r="C424"/>
  <c r="C422"/>
  <c r="C421"/>
  <c r="C420"/>
  <c r="C419"/>
  <c r="C418"/>
  <c r="C417"/>
  <c r="C415"/>
  <c r="C414"/>
  <c r="C413"/>
  <c r="C412"/>
  <c r="C411"/>
  <c r="C410"/>
  <c r="C409"/>
  <c r="C408"/>
  <c r="C407"/>
  <c r="C406"/>
  <c r="C404"/>
  <c r="C403"/>
  <c r="C402"/>
  <c r="C401"/>
  <c r="C400"/>
  <c r="C399"/>
  <c r="C398"/>
  <c r="C397"/>
  <c r="C396"/>
  <c r="C395"/>
  <c r="C394"/>
  <c r="C393"/>
  <c r="C392"/>
  <c r="B391" s="1"/>
  <c r="C390"/>
  <c r="C389"/>
  <c r="C387"/>
  <c r="C386"/>
  <c r="C385"/>
  <c r="C384"/>
  <c r="C383"/>
  <c r="C382"/>
  <c r="C381"/>
  <c r="C380"/>
  <c r="B380" s="1"/>
  <c r="C379"/>
  <c r="C378"/>
  <c r="C377"/>
  <c r="C376"/>
  <c r="C375"/>
  <c r="C374"/>
  <c r="C373"/>
  <c r="C372"/>
  <c r="C371"/>
  <c r="C370"/>
  <c r="B370" s="1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B324" s="1"/>
  <c r="C323"/>
  <c r="C322"/>
  <c r="C321"/>
  <c r="C320"/>
  <c r="B320" s="1"/>
  <c r="C319"/>
  <c r="C318"/>
  <c r="C317"/>
  <c r="C316"/>
  <c r="C315"/>
  <c r="C314"/>
  <c r="C313"/>
  <c r="C312"/>
  <c r="B312" s="1"/>
  <c r="C311"/>
  <c r="C310"/>
  <c r="C309"/>
  <c r="C308"/>
  <c r="C307"/>
  <c r="C306"/>
  <c r="C305"/>
  <c r="C304"/>
  <c r="C303"/>
  <c r="C302"/>
  <c r="B302" s="1"/>
  <c r="C301"/>
  <c r="C300"/>
  <c r="C299"/>
  <c r="C298"/>
  <c r="C297"/>
  <c r="C296"/>
  <c r="B296" s="1"/>
  <c r="C295"/>
  <c r="C294"/>
  <c r="C293"/>
  <c r="C292"/>
  <c r="C291"/>
  <c r="C290"/>
  <c r="C289"/>
  <c r="C288"/>
  <c r="B288" s="1"/>
  <c r="C287"/>
  <c r="C286"/>
  <c r="C285"/>
  <c r="C284"/>
  <c r="C283"/>
  <c r="C282"/>
  <c r="B282" s="1"/>
  <c r="C281"/>
  <c r="B281" s="1"/>
  <c r="C280"/>
  <c r="C279"/>
  <c r="C278"/>
  <c r="C277"/>
  <c r="C276"/>
  <c r="C275"/>
  <c r="C274"/>
  <c r="B274" s="1"/>
  <c r="C273"/>
  <c r="C272"/>
  <c r="C271"/>
  <c r="C270"/>
  <c r="B270" s="1"/>
  <c r="C269"/>
  <c r="C268"/>
  <c r="B268" s="1"/>
  <c r="C267"/>
  <c r="C266"/>
  <c r="C265"/>
  <c r="C264"/>
  <c r="C263"/>
  <c r="C262"/>
  <c r="C261"/>
  <c r="C260"/>
  <c r="C259"/>
  <c r="C258"/>
  <c r="C257"/>
  <c r="C256"/>
  <c r="C255"/>
  <c r="C254"/>
  <c r="B254" s="1"/>
  <c r="C253"/>
  <c r="C252"/>
  <c r="C251"/>
  <c r="C250"/>
  <c r="C249"/>
  <c r="C248"/>
  <c r="C247"/>
  <c r="C246"/>
  <c r="C245"/>
  <c r="C244"/>
  <c r="B244" s="1"/>
  <c r="C243"/>
  <c r="C242"/>
  <c r="C241"/>
  <c r="C240"/>
  <c r="B240" s="1"/>
  <c r="C239"/>
  <c r="C238"/>
  <c r="C237"/>
  <c r="C236"/>
  <c r="C235"/>
  <c r="C234"/>
  <c r="C233"/>
  <c r="C232"/>
  <c r="C231"/>
  <c r="C230"/>
  <c r="B230" s="1"/>
  <c r="C229"/>
  <c r="C228"/>
  <c r="C227"/>
  <c r="C226"/>
  <c r="C225"/>
  <c r="C224"/>
  <c r="B224" s="1"/>
  <c r="C223"/>
  <c r="C222"/>
  <c r="C221"/>
  <c r="C220"/>
  <c r="C219"/>
  <c r="C218"/>
  <c r="C217"/>
  <c r="C216"/>
  <c r="C215"/>
  <c r="C214"/>
  <c r="C213"/>
  <c r="C212"/>
  <c r="C211"/>
  <c r="C210"/>
  <c r="C209"/>
  <c r="C208"/>
  <c r="B208" s="1"/>
  <c r="C207"/>
  <c r="C206"/>
  <c r="C205"/>
  <c r="C204"/>
  <c r="B204" s="1"/>
  <c r="C203"/>
  <c r="C202"/>
  <c r="C201"/>
  <c r="C200"/>
  <c r="C199"/>
  <c r="C198"/>
  <c r="C197"/>
  <c r="C196"/>
  <c r="C195"/>
  <c r="C194"/>
  <c r="C193"/>
  <c r="C192"/>
  <c r="B192" s="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B163" s="1"/>
  <c r="C162"/>
  <c r="C161"/>
  <c r="C160"/>
  <c r="C159"/>
  <c r="B159" s="1"/>
  <c r="C158"/>
  <c r="C157"/>
  <c r="C156"/>
  <c r="C155"/>
  <c r="B155" s="1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6"/>
  <c r="B135" s="1"/>
  <c r="C134"/>
  <c r="C133"/>
  <c r="C132"/>
  <c r="C131"/>
  <c r="C130"/>
  <c r="C129"/>
  <c r="B128" s="1"/>
  <c r="C127"/>
  <c r="C126"/>
  <c r="C125"/>
  <c r="C124"/>
  <c r="C123"/>
  <c r="C122"/>
  <c r="C121"/>
  <c r="C120"/>
  <c r="C119"/>
  <c r="C118"/>
  <c r="C117"/>
  <c r="C115"/>
  <c r="C114"/>
  <c r="C113"/>
  <c r="B112" s="1"/>
  <c r="C111"/>
  <c r="C110"/>
  <c r="C109"/>
  <c r="C108"/>
  <c r="C107"/>
  <c r="C105"/>
  <c r="C104"/>
  <c r="C102"/>
  <c r="C101"/>
  <c r="C100"/>
  <c r="C99"/>
  <c r="C98"/>
  <c r="B98" s="1"/>
  <c r="C97"/>
  <c r="C96"/>
  <c r="C95"/>
  <c r="C93"/>
  <c r="C91"/>
  <c r="C90"/>
  <c r="C87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B59" s="1"/>
  <c r="C58"/>
  <c r="C57"/>
  <c r="C56"/>
  <c r="C55"/>
  <c r="C54"/>
  <c r="C53"/>
  <c r="C52"/>
  <c r="C51"/>
  <c r="C50"/>
  <c r="C49"/>
  <c r="C48"/>
  <c r="C47"/>
  <c r="C46"/>
  <c r="C45"/>
  <c r="C44"/>
  <c r="C43"/>
  <c r="B43" s="1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I23"/>
  <c r="Q29" i="15" s="1"/>
  <c r="C23" i="16"/>
  <c r="I22"/>
  <c r="Q28" i="15" s="1"/>
  <c r="C22" i="16"/>
  <c r="I21"/>
  <c r="Q27" i="15" s="1"/>
  <c r="C21" i="16"/>
  <c r="I20"/>
  <c r="Q26" i="15" s="1"/>
  <c r="C20" i="16"/>
  <c r="I19"/>
  <c r="Q25" i="15" s="1"/>
  <c r="C19" i="16"/>
  <c r="I18"/>
  <c r="Q24" i="15" s="1"/>
  <c r="C18" i="16"/>
  <c r="I17"/>
  <c r="Q23" i="15" s="1"/>
  <c r="C17" i="16"/>
  <c r="I16"/>
  <c r="Q22" i="15" s="1"/>
  <c r="C16" i="16"/>
  <c r="I15"/>
  <c r="Q21" i="15" s="1"/>
  <c r="C15" i="16"/>
  <c r="I14"/>
  <c r="Q20" i="15" s="1"/>
  <c r="C14" i="16"/>
  <c r="B14" s="1"/>
  <c r="I13"/>
  <c r="Q19" i="15" s="1"/>
  <c r="C13" i="16"/>
  <c r="I12"/>
  <c r="Q18" i="15" s="1"/>
  <c r="C12" i="16"/>
  <c r="I11"/>
  <c r="Q17" i="15" s="1"/>
  <c r="C11" i="16"/>
  <c r="I10"/>
  <c r="Q16" i="15" s="1"/>
  <c r="C10" i="16"/>
  <c r="I9"/>
  <c r="Q15" i="15" s="1"/>
  <c r="C9" i="16"/>
  <c r="I8"/>
  <c r="Q14" i="15" s="1"/>
  <c r="C8" i="16"/>
  <c r="B8" s="1"/>
  <c r="I7"/>
  <c r="Q13" i="15" s="1"/>
  <c r="C7" i="16"/>
  <c r="I6"/>
  <c r="Q12" i="15" s="1"/>
  <c r="C6" i="16"/>
  <c r="B6" s="1"/>
  <c r="E2"/>
  <c r="C322" i="14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1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I23"/>
  <c r="P29" i="15" s="1"/>
  <c r="C23" i="14"/>
  <c r="I22"/>
  <c r="P28" i="15" s="1"/>
  <c r="C22" i="14"/>
  <c r="I21"/>
  <c r="P27" i="15" s="1"/>
  <c r="C21" i="14"/>
  <c r="I20"/>
  <c r="P26" i="15" s="1"/>
  <c r="C20" i="14"/>
  <c r="I19"/>
  <c r="P25" i="15" s="1"/>
  <c r="C19" i="14"/>
  <c r="I18"/>
  <c r="P24" i="15" s="1"/>
  <c r="C18" i="14"/>
  <c r="I17"/>
  <c r="P23" i="15" s="1"/>
  <c r="C17" i="14"/>
  <c r="I16"/>
  <c r="P22" i="15" s="1"/>
  <c r="C16" i="14"/>
  <c r="I15"/>
  <c r="P21" i="15" s="1"/>
  <c r="C15" i="14"/>
  <c r="I14"/>
  <c r="P20" i="15" s="1"/>
  <c r="C14" i="14"/>
  <c r="I13"/>
  <c r="P19" i="15" s="1"/>
  <c r="C13" i="14"/>
  <c r="I12"/>
  <c r="P18" i="15" s="1"/>
  <c r="C12" i="14"/>
  <c r="I11"/>
  <c r="P17" i="15" s="1"/>
  <c r="C11" i="14"/>
  <c r="I10"/>
  <c r="P16" i="15" s="1"/>
  <c r="C10" i="14"/>
  <c r="I9"/>
  <c r="P15" i="15" s="1"/>
  <c r="C9" i="14"/>
  <c r="I8"/>
  <c r="P14" i="15" s="1"/>
  <c r="C8" i="14"/>
  <c r="I7"/>
  <c r="P13" i="15" s="1"/>
  <c r="C7" i="14"/>
  <c r="I6"/>
  <c r="P12" i="15" s="1"/>
  <c r="C6" i="14"/>
  <c r="C323" i="1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0"/>
  <c r="C29"/>
  <c r="C28"/>
  <c r="C27"/>
  <c r="C26"/>
  <c r="C25"/>
  <c r="C24"/>
  <c r="I23"/>
  <c r="O29" i="15" s="1"/>
  <c r="C23" i="13"/>
  <c r="I22"/>
  <c r="O28" i="15" s="1"/>
  <c r="C22" i="13"/>
  <c r="I21"/>
  <c r="O27" i="15" s="1"/>
  <c r="C21" i="13"/>
  <c r="I20"/>
  <c r="O26" i="15" s="1"/>
  <c r="C20" i="13"/>
  <c r="I19"/>
  <c r="O25" i="15" s="1"/>
  <c r="C19" i="13"/>
  <c r="I18"/>
  <c r="O24" i="15" s="1"/>
  <c r="C18" i="13"/>
  <c r="I17"/>
  <c r="O23" i="15" s="1"/>
  <c r="C17" i="13"/>
  <c r="I16"/>
  <c r="O22" i="15" s="1"/>
  <c r="C16" i="13"/>
  <c r="I15"/>
  <c r="O21" i="15" s="1"/>
  <c r="C15" i="13"/>
  <c r="I14"/>
  <c r="O20" i="15" s="1"/>
  <c r="C14" i="13"/>
  <c r="I13"/>
  <c r="O19" i="15" s="1"/>
  <c r="C13" i="13"/>
  <c r="I12"/>
  <c r="O18" i="15" s="1"/>
  <c r="C12" i="13"/>
  <c r="I11"/>
  <c r="O17" i="15" s="1"/>
  <c r="C11" i="13"/>
  <c r="I10"/>
  <c r="O16" i="15" s="1"/>
  <c r="C10" i="13"/>
  <c r="I9"/>
  <c r="O15" i="15" s="1"/>
  <c r="C9" i="13"/>
  <c r="I8"/>
  <c r="O14" i="15" s="1"/>
  <c r="C8" i="13"/>
  <c r="I7"/>
  <c r="O13" i="15" s="1"/>
  <c r="I6" i="13"/>
  <c r="O12" i="15" s="1"/>
  <c r="E2" i="13"/>
  <c r="C321" i="12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7"/>
  <c r="C116"/>
  <c r="C115"/>
  <c r="C114"/>
  <c r="C113"/>
  <c r="C112"/>
  <c r="C111"/>
  <c r="C110"/>
  <c r="C109"/>
  <c r="C108"/>
  <c r="C107"/>
  <c r="C106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3"/>
  <c r="C62"/>
  <c r="C61"/>
  <c r="C60"/>
  <c r="C59"/>
  <c r="C58"/>
  <c r="C57"/>
  <c r="C56"/>
  <c r="C55"/>
  <c r="C54"/>
  <c r="C53"/>
  <c r="C52"/>
  <c r="C51"/>
  <c r="C50"/>
  <c r="C49"/>
  <c r="C48"/>
  <c r="C47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I23"/>
  <c r="N29" i="15" s="1"/>
  <c r="C23" i="12"/>
  <c r="I22"/>
  <c r="N28" i="15" s="1"/>
  <c r="C22" i="12"/>
  <c r="I21"/>
  <c r="N27" i="15" s="1"/>
  <c r="C21" i="12"/>
  <c r="I20"/>
  <c r="N26" i="15" s="1"/>
  <c r="C20" i="12"/>
  <c r="I19"/>
  <c r="N25" i="15" s="1"/>
  <c r="C19" i="12"/>
  <c r="I18"/>
  <c r="N24" i="15" s="1"/>
  <c r="C18" i="12"/>
  <c r="I17"/>
  <c r="N23" i="15" s="1"/>
  <c r="C17" i="12"/>
  <c r="I16"/>
  <c r="N22" i="15" s="1"/>
  <c r="C16" i="12"/>
  <c r="I15"/>
  <c r="N21" i="15" s="1"/>
  <c r="C15" i="12"/>
  <c r="I14"/>
  <c r="N20" i="15" s="1"/>
  <c r="C14" i="12"/>
  <c r="I13"/>
  <c r="N19" i="15" s="1"/>
  <c r="C13" i="12"/>
  <c r="I12"/>
  <c r="N18" i="15" s="1"/>
  <c r="C12" i="12"/>
  <c r="I11"/>
  <c r="N17" i="15" s="1"/>
  <c r="C11" i="12"/>
  <c r="I10"/>
  <c r="N16" i="15" s="1"/>
  <c r="C10" i="12"/>
  <c r="I9"/>
  <c r="N15" i="15" s="1"/>
  <c r="C9" i="12"/>
  <c r="I8"/>
  <c r="N14" i="15" s="1"/>
  <c r="C8" i="12"/>
  <c r="I7"/>
  <c r="N13" i="15" s="1"/>
  <c r="C7" i="12"/>
  <c r="I6"/>
  <c r="N12" i="15" s="1"/>
  <c r="C6" i="12"/>
  <c r="E2"/>
  <c r="C320" i="11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I23"/>
  <c r="M29" i="15" s="1"/>
  <c r="I22" i="11"/>
  <c r="M28" i="15" s="1"/>
  <c r="I21" i="11"/>
  <c r="M27" i="15" s="1"/>
  <c r="I20" i="11"/>
  <c r="M26" i="15" s="1"/>
  <c r="I19" i="11"/>
  <c r="M25" i="15" s="1"/>
  <c r="I18" i="11"/>
  <c r="M24" i="15" s="1"/>
  <c r="I17" i="11"/>
  <c r="M23" i="15" s="1"/>
  <c r="I16" i="11"/>
  <c r="M22" i="15" s="1"/>
  <c r="I15" i="11"/>
  <c r="M21" i="15" s="1"/>
  <c r="I14" i="11"/>
  <c r="M20" i="15" s="1"/>
  <c r="I13" i="11"/>
  <c r="M19" i="15" s="1"/>
  <c r="I12" i="11"/>
  <c r="M18" i="15" s="1"/>
  <c r="I11" i="11"/>
  <c r="M17" i="15" s="1"/>
  <c r="I10" i="11"/>
  <c r="M16" i="15" s="1"/>
  <c r="I9" i="11"/>
  <c r="M15" i="15" s="1"/>
  <c r="I8" i="11"/>
  <c r="M14" i="15" s="1"/>
  <c r="I7" i="11"/>
  <c r="M13" i="15" s="1"/>
  <c r="I6" i="11"/>
  <c r="M12" i="15" s="1"/>
  <c r="E2" i="11"/>
  <c r="C320" i="1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I23"/>
  <c r="L29" i="15" s="1"/>
  <c r="C23" i="10"/>
  <c r="I22"/>
  <c r="L28" i="15" s="1"/>
  <c r="C22" i="10"/>
  <c r="I21"/>
  <c r="L27" i="15" s="1"/>
  <c r="C21" i="10"/>
  <c r="I20"/>
  <c r="L26" i="15" s="1"/>
  <c r="C20" i="10"/>
  <c r="I19"/>
  <c r="L25" i="15" s="1"/>
  <c r="C19" i="10"/>
  <c r="I18"/>
  <c r="L24" i="15" s="1"/>
  <c r="C18" i="10"/>
  <c r="I17"/>
  <c r="L23" i="15" s="1"/>
  <c r="C17" i="10"/>
  <c r="I16"/>
  <c r="L22" i="15" s="1"/>
  <c r="C16" i="10"/>
  <c r="I15"/>
  <c r="L21" i="15" s="1"/>
  <c r="C15" i="10"/>
  <c r="I14"/>
  <c r="L20" i="15" s="1"/>
  <c r="C14" i="10"/>
  <c r="I13"/>
  <c r="L19" i="15" s="1"/>
  <c r="C13" i="10"/>
  <c r="I12"/>
  <c r="L18" i="15" s="1"/>
  <c r="C12" i="10"/>
  <c r="I11"/>
  <c r="L17" i="15" s="1"/>
  <c r="C11" i="10"/>
  <c r="I10"/>
  <c r="L16" i="15" s="1"/>
  <c r="C10" i="10"/>
  <c r="I9"/>
  <c r="L15" i="15" s="1"/>
  <c r="C9" i="10"/>
  <c r="I8"/>
  <c r="L14" i="15" s="1"/>
  <c r="I7" i="10"/>
  <c r="L13" i="15" s="1"/>
  <c r="I6" i="10"/>
  <c r="L12" i="15" s="1"/>
  <c r="E2" i="10"/>
  <c r="C317" i="9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I23"/>
  <c r="K29" i="15" s="1"/>
  <c r="I22" i="9"/>
  <c r="K28" i="15" s="1"/>
  <c r="I21" i="9"/>
  <c r="K27" i="15" s="1"/>
  <c r="I20" i="9"/>
  <c r="K26" i="15" s="1"/>
  <c r="I19" i="9"/>
  <c r="K25" i="15" s="1"/>
  <c r="I18" i="9"/>
  <c r="K24" i="15" s="1"/>
  <c r="I17" i="9"/>
  <c r="K23" i="15" s="1"/>
  <c r="I16" i="9"/>
  <c r="K22" i="15" s="1"/>
  <c r="I15" i="9"/>
  <c r="K21" i="15" s="1"/>
  <c r="I14" i="9"/>
  <c r="K20" i="15" s="1"/>
  <c r="I13" i="9"/>
  <c r="K19" i="15" s="1"/>
  <c r="I12" i="9"/>
  <c r="K18" i="15" s="1"/>
  <c r="I11" i="9"/>
  <c r="K17" i="15" s="1"/>
  <c r="I10" i="9"/>
  <c r="K16" i="15" s="1"/>
  <c r="I9" i="9"/>
  <c r="K15" i="15" s="1"/>
  <c r="I8" i="9"/>
  <c r="K14" i="15" s="1"/>
  <c r="I7" i="9"/>
  <c r="K13" i="15" s="1"/>
  <c r="I6" i="9"/>
  <c r="K12" i="15" s="1"/>
  <c r="E2" i="9"/>
  <c r="C320" i="8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7"/>
  <c r="C45"/>
  <c r="C44"/>
  <c r="C42"/>
  <c r="C41"/>
  <c r="C40"/>
  <c r="C39"/>
  <c r="C37"/>
  <c r="C36"/>
  <c r="C35"/>
  <c r="C33"/>
  <c r="C32"/>
  <c r="C31"/>
  <c r="C30"/>
  <c r="C29"/>
  <c r="C28"/>
  <c r="C27"/>
  <c r="C26"/>
  <c r="C25"/>
  <c r="C24"/>
  <c r="I23"/>
  <c r="J29" i="15" s="1"/>
  <c r="I22" i="8"/>
  <c r="J28" i="15" s="1"/>
  <c r="C22" i="8"/>
  <c r="I21"/>
  <c r="J27" i="15" s="1"/>
  <c r="I20" i="8"/>
  <c r="J26" i="15" s="1"/>
  <c r="C20" i="8"/>
  <c r="I19"/>
  <c r="J25" i="15" s="1"/>
  <c r="C19" i="8"/>
  <c r="I18"/>
  <c r="J24" i="15" s="1"/>
  <c r="C18" i="8"/>
  <c r="B13" s="1"/>
  <c r="I17"/>
  <c r="J23" i="15" s="1"/>
  <c r="C17" i="8"/>
  <c r="I16"/>
  <c r="J22" i="15" s="1"/>
  <c r="C16" i="8"/>
  <c r="I15"/>
  <c r="J21" i="15" s="1"/>
  <c r="C15" i="8"/>
  <c r="I14"/>
  <c r="J20" i="15" s="1"/>
  <c r="C14" i="8"/>
  <c r="I13"/>
  <c r="J19" i="15" s="1"/>
  <c r="C13" i="8"/>
  <c r="I12"/>
  <c r="J18" i="15" s="1"/>
  <c r="C12" i="8"/>
  <c r="I11"/>
  <c r="J17" i="15" s="1"/>
  <c r="I10" i="8"/>
  <c r="J16" i="15" s="1"/>
  <c r="C10" i="8"/>
  <c r="I9"/>
  <c r="J15" i="15" s="1"/>
  <c r="C9" i="8"/>
  <c r="I8"/>
  <c r="J14" i="15" s="1"/>
  <c r="C8" i="8"/>
  <c r="I7"/>
  <c r="J13" i="15" s="1"/>
  <c r="C7" i="8"/>
  <c r="I6"/>
  <c r="J12" i="15" s="1"/>
  <c r="C6" i="8"/>
  <c r="B6" s="1"/>
  <c r="I24" i="17" l="1"/>
  <c r="B23" i="16"/>
  <c r="B30"/>
  <c r="B36"/>
  <c r="B50"/>
  <c r="B66"/>
  <c r="B315"/>
  <c r="B333"/>
  <c r="B337"/>
  <c r="B345"/>
  <c r="B351"/>
  <c r="B405"/>
  <c r="B416"/>
  <c r="B326"/>
  <c r="B330"/>
  <c r="B80"/>
  <c r="B87"/>
  <c r="B94"/>
  <c r="B106"/>
  <c r="B116"/>
  <c r="B137"/>
  <c r="B146"/>
  <c r="B170"/>
  <c r="B176"/>
  <c r="B180"/>
  <c r="B186"/>
  <c r="B199"/>
  <c r="B213"/>
  <c r="B219"/>
  <c r="B237"/>
  <c r="B249"/>
  <c r="B259"/>
  <c r="B263"/>
  <c r="B293"/>
  <c r="B359"/>
  <c r="B375"/>
  <c r="B423"/>
  <c r="B439"/>
  <c r="B450"/>
  <c r="B459"/>
  <c r="B290" i="28"/>
  <c r="B290" i="26"/>
  <c r="D290" s="1"/>
  <c r="B201"/>
  <c r="B201" i="28"/>
  <c r="D272" i="26"/>
  <c r="E273"/>
  <c r="C271"/>
  <c r="C272"/>
  <c r="D273"/>
  <c r="E274"/>
  <c r="C270"/>
  <c r="D271"/>
  <c r="E272"/>
  <c r="D268"/>
  <c r="C269"/>
  <c r="E269"/>
  <c r="D270"/>
  <c r="E271"/>
  <c r="C268"/>
  <c r="E268"/>
  <c r="D269"/>
  <c r="E270"/>
  <c r="C201"/>
  <c r="E201"/>
  <c r="D202"/>
  <c r="E203"/>
  <c r="D201"/>
  <c r="C202"/>
  <c r="E202"/>
  <c r="D203"/>
  <c r="E204"/>
  <c r="F20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E290"/>
  <c r="C290"/>
  <c r="B9" i="15"/>
  <c r="I24" i="16"/>
  <c r="I24" i="8"/>
  <c r="I24" i="9"/>
  <c r="I24" i="10"/>
  <c r="I24" i="11"/>
  <c r="I24" i="12"/>
  <c r="I24" i="13"/>
  <c r="I24" i="14"/>
  <c r="E2" i="8"/>
  <c r="C317" i="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I23"/>
  <c r="I29" i="15" s="1"/>
  <c r="C23" i="7"/>
  <c r="I22"/>
  <c r="I28" i="15" s="1"/>
  <c r="I21" i="7"/>
  <c r="I27" i="15" s="1"/>
  <c r="C21" i="7"/>
  <c r="I20"/>
  <c r="I26" i="15" s="1"/>
  <c r="C20" i="7"/>
  <c r="I19"/>
  <c r="I25" i="15" s="1"/>
  <c r="C19" i="7"/>
  <c r="I18"/>
  <c r="I24" i="15" s="1"/>
  <c r="C18" i="7"/>
  <c r="I17"/>
  <c r="I23" i="15" s="1"/>
  <c r="I16" i="7"/>
  <c r="I22" i="15" s="1"/>
  <c r="C16" i="7"/>
  <c r="I15"/>
  <c r="I21" i="15" s="1"/>
  <c r="I14" i="7"/>
  <c r="I20" i="15" s="1"/>
  <c r="C14" i="7"/>
  <c r="I13"/>
  <c r="I19" i="15" s="1"/>
  <c r="C13" i="7"/>
  <c r="I12"/>
  <c r="I18" i="15" s="1"/>
  <c r="C12" i="7"/>
  <c r="I11"/>
  <c r="I17" i="15" s="1"/>
  <c r="C11" i="7"/>
  <c r="I10"/>
  <c r="I16" i="15" s="1"/>
  <c r="C10" i="7"/>
  <c r="I9"/>
  <c r="I15" i="15" s="1"/>
  <c r="I8" i="7"/>
  <c r="I14" i="15" s="1"/>
  <c r="I7" i="7"/>
  <c r="I13" i="15" s="1"/>
  <c r="I6" i="7"/>
  <c r="I12" i="15" s="1"/>
  <c r="E2" i="7"/>
  <c r="C242" i="6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I23"/>
  <c r="H29" i="15" s="1"/>
  <c r="I22" i="6"/>
  <c r="H28" i="15" s="1"/>
  <c r="I21" i="6"/>
  <c r="H27" i="15" s="1"/>
  <c r="I20" i="6"/>
  <c r="H26" i="15" s="1"/>
  <c r="I19" i="6"/>
  <c r="H25" i="15" s="1"/>
  <c r="I18" i="6"/>
  <c r="H24" i="15" s="1"/>
  <c r="I17" i="6"/>
  <c r="H23" i="15" s="1"/>
  <c r="I16" i="6"/>
  <c r="H22" i="15" s="1"/>
  <c r="I15" i="6"/>
  <c r="H21" i="15" s="1"/>
  <c r="I14" i="6"/>
  <c r="H20" i="15" s="1"/>
  <c r="I13" i="6"/>
  <c r="H19" i="15" s="1"/>
  <c r="I12" i="6"/>
  <c r="H18" i="15" s="1"/>
  <c r="I11" i="6"/>
  <c r="H17" i="15" s="1"/>
  <c r="I10" i="6"/>
  <c r="H16" i="15" s="1"/>
  <c r="I9" i="6"/>
  <c r="H15" i="15" s="1"/>
  <c r="I8" i="6"/>
  <c r="H14" i="15" s="1"/>
  <c r="I7" i="6"/>
  <c r="H13" i="15" s="1"/>
  <c r="I6" i="6"/>
  <c r="H12" i="15" s="1"/>
  <c r="B6" i="6"/>
  <c r="E2" s="1"/>
  <c r="C242" i="5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I23"/>
  <c r="G29" i="15" s="1"/>
  <c r="I22" i="5"/>
  <c r="I21"/>
  <c r="I20"/>
  <c r="I19"/>
  <c r="I18"/>
  <c r="I17"/>
  <c r="I16"/>
  <c r="I15"/>
  <c r="I14"/>
  <c r="I13"/>
  <c r="I12"/>
  <c r="I11"/>
  <c r="G17" i="15" s="1"/>
  <c r="I10" i="5"/>
  <c r="I9"/>
  <c r="I8"/>
  <c r="I7"/>
  <c r="G13" i="15" s="1"/>
  <c r="I6" i="5"/>
  <c r="E2"/>
  <c r="C242" i="4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I23"/>
  <c r="F29" i="15" s="1"/>
  <c r="C23" i="4"/>
  <c r="I22"/>
  <c r="F28" i="15" s="1"/>
  <c r="C22" i="4"/>
  <c r="I21"/>
  <c r="F27" i="15" s="1"/>
  <c r="C21" i="4"/>
  <c r="I20"/>
  <c r="F26" i="15" s="1"/>
  <c r="C20" i="4"/>
  <c r="I19"/>
  <c r="F25" i="15" s="1"/>
  <c r="C19" i="4"/>
  <c r="I18"/>
  <c r="F24" i="15" s="1"/>
  <c r="C18" i="4"/>
  <c r="I17"/>
  <c r="F23" i="15" s="1"/>
  <c r="C17" i="4"/>
  <c r="I16"/>
  <c r="F22" i="15" s="1"/>
  <c r="C16" i="4"/>
  <c r="I15"/>
  <c r="F21" i="15" s="1"/>
  <c r="C15" i="4"/>
  <c r="I14"/>
  <c r="F20" i="15" s="1"/>
  <c r="C14" i="4"/>
  <c r="I13"/>
  <c r="F19" i="15" s="1"/>
  <c r="C13" i="4"/>
  <c r="I12"/>
  <c r="F18" i="15" s="1"/>
  <c r="C12" i="4"/>
  <c r="I11"/>
  <c r="F17" i="15" s="1"/>
  <c r="C11" i="4"/>
  <c r="I10"/>
  <c r="F16" i="15" s="1"/>
  <c r="C10" i="4"/>
  <c r="I9"/>
  <c r="F15" i="15" s="1"/>
  <c r="C9" i="4"/>
  <c r="I8"/>
  <c r="F14" i="15" s="1"/>
  <c r="C8" i="4"/>
  <c r="I7"/>
  <c r="F13" i="15" s="1"/>
  <c r="C7" i="4"/>
  <c r="I6"/>
  <c r="F12" i="15" s="1"/>
  <c r="C6" i="4"/>
  <c r="E2"/>
  <c r="C246" i="3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I23"/>
  <c r="E29" i="15" s="1"/>
  <c r="I22" i="3"/>
  <c r="E28" i="15" s="1"/>
  <c r="C22" i="3"/>
  <c r="I21"/>
  <c r="E27" i="15" s="1"/>
  <c r="C21" i="3"/>
  <c r="I20"/>
  <c r="E26" i="15" s="1"/>
  <c r="C20" i="3"/>
  <c r="I19"/>
  <c r="E25" i="15" s="1"/>
  <c r="I18" i="3"/>
  <c r="E24" i="15" s="1"/>
  <c r="C18" i="3"/>
  <c r="I17"/>
  <c r="E23" i="15" s="1"/>
  <c r="C17" i="3"/>
  <c r="I16"/>
  <c r="E22" i="15" s="1"/>
  <c r="C16" i="3"/>
  <c r="I15"/>
  <c r="E21" i="15" s="1"/>
  <c r="C15" i="3"/>
  <c r="I14"/>
  <c r="E20" i="15" s="1"/>
  <c r="C14" i="3"/>
  <c r="I13"/>
  <c r="E19" i="15" s="1"/>
  <c r="C13" i="3"/>
  <c r="I12"/>
  <c r="E18" i="15" s="1"/>
  <c r="C12" i="3"/>
  <c r="I11"/>
  <c r="E17" i="15" s="1"/>
  <c r="C11" i="3"/>
  <c r="I10"/>
  <c r="E16" i="15" s="1"/>
  <c r="C10" i="3"/>
  <c r="I9"/>
  <c r="E15" i="15" s="1"/>
  <c r="C9" i="3"/>
  <c r="I8"/>
  <c r="E14" i="15" s="1"/>
  <c r="C8" i="3"/>
  <c r="I7"/>
  <c r="E13" i="15" s="1"/>
  <c r="I6" i="3"/>
  <c r="E12" i="15" s="1"/>
  <c r="E2" i="3"/>
  <c r="C251" i="2"/>
  <c r="C250"/>
  <c r="C249"/>
  <c r="C248"/>
  <c r="C247"/>
  <c r="C246"/>
  <c r="B246"/>
  <c r="C245"/>
  <c r="C244"/>
  <c r="C243"/>
  <c r="C242"/>
  <c r="C241"/>
  <c r="C240"/>
  <c r="C239"/>
  <c r="C238"/>
  <c r="C237"/>
  <c r="B237"/>
  <c r="C236"/>
  <c r="C235"/>
  <c r="C234"/>
  <c r="C233"/>
  <c r="C232"/>
  <c r="B232"/>
  <c r="C231"/>
  <c r="C230"/>
  <c r="C229"/>
  <c r="C228"/>
  <c r="C227"/>
  <c r="B227"/>
  <c r="C226"/>
  <c r="C225"/>
  <c r="C224"/>
  <c r="C223"/>
  <c r="C222"/>
  <c r="C221"/>
  <c r="C220"/>
  <c r="C219"/>
  <c r="C218"/>
  <c r="C217"/>
  <c r="B217"/>
  <c r="C216"/>
  <c r="C215"/>
  <c r="C214"/>
  <c r="C213"/>
  <c r="C212"/>
  <c r="C211"/>
  <c r="C210"/>
  <c r="C209"/>
  <c r="C208"/>
  <c r="C207"/>
  <c r="B207"/>
  <c r="C206"/>
  <c r="C205"/>
  <c r="C204"/>
  <c r="C203"/>
  <c r="C202"/>
  <c r="C201"/>
  <c r="B201"/>
  <c r="C200"/>
  <c r="C199"/>
  <c r="C198"/>
  <c r="C197"/>
  <c r="C196"/>
  <c r="C195"/>
  <c r="C194"/>
  <c r="C193"/>
  <c r="B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B175"/>
  <c r="C174"/>
  <c r="C173"/>
  <c r="C172"/>
  <c r="C171"/>
  <c r="C170"/>
  <c r="C169"/>
  <c r="C168"/>
  <c r="C167"/>
  <c r="C166"/>
  <c r="B166"/>
  <c r="C165"/>
  <c r="C164"/>
  <c r="C163"/>
  <c r="C162"/>
  <c r="C161"/>
  <c r="C160"/>
  <c r="C159"/>
  <c r="C158"/>
  <c r="C157"/>
  <c r="C156"/>
  <c r="B156"/>
  <c r="C155"/>
  <c r="C154"/>
  <c r="C153"/>
  <c r="C152"/>
  <c r="C151"/>
  <c r="C150"/>
  <c r="C149"/>
  <c r="C148"/>
  <c r="C147"/>
  <c r="C146"/>
  <c r="C145"/>
  <c r="C144"/>
  <c r="C143"/>
  <c r="B143"/>
  <c r="C142"/>
  <c r="C141"/>
  <c r="C140"/>
  <c r="C139"/>
  <c r="C138"/>
  <c r="C137"/>
  <c r="C136"/>
  <c r="C135"/>
  <c r="C134"/>
  <c r="C133"/>
  <c r="B133"/>
  <c r="C132"/>
  <c r="C131"/>
  <c r="C130"/>
  <c r="C129"/>
  <c r="C128"/>
  <c r="C127"/>
  <c r="C126"/>
  <c r="C125"/>
  <c r="C124"/>
  <c r="C123"/>
  <c r="C122"/>
  <c r="C121"/>
  <c r="C120"/>
  <c r="B120"/>
  <c r="C119"/>
  <c r="C118"/>
  <c r="C117"/>
  <c r="C116"/>
  <c r="C115"/>
  <c r="C114"/>
  <c r="C113"/>
  <c r="C112"/>
  <c r="C111"/>
  <c r="B111"/>
  <c r="C110"/>
  <c r="C109"/>
  <c r="C108"/>
  <c r="C107"/>
  <c r="C106"/>
  <c r="C105"/>
  <c r="B105"/>
  <c r="C104"/>
  <c r="C103"/>
  <c r="C102"/>
  <c r="C101"/>
  <c r="C100"/>
  <c r="C99"/>
  <c r="C98"/>
  <c r="B98"/>
  <c r="C97"/>
  <c r="C96"/>
  <c r="C95"/>
  <c r="C94"/>
  <c r="C93"/>
  <c r="C92"/>
  <c r="C91"/>
  <c r="C90"/>
  <c r="B90"/>
  <c r="C89"/>
  <c r="C88"/>
  <c r="C87"/>
  <c r="C86"/>
  <c r="C85"/>
  <c r="C84"/>
  <c r="C83"/>
  <c r="C82"/>
  <c r="C81"/>
  <c r="B81"/>
  <c r="C80"/>
  <c r="C79"/>
  <c r="C78"/>
  <c r="B78"/>
  <c r="C77"/>
  <c r="C76"/>
  <c r="C75"/>
  <c r="C74"/>
  <c r="C73"/>
  <c r="C72"/>
  <c r="B72"/>
  <c r="C71"/>
  <c r="C70"/>
  <c r="C69"/>
  <c r="C68"/>
  <c r="C67"/>
  <c r="C66"/>
  <c r="C65"/>
  <c r="C64"/>
  <c r="B64"/>
  <c r="C63"/>
  <c r="C62"/>
  <c r="C61"/>
  <c r="B61"/>
  <c r="C60"/>
  <c r="C59"/>
  <c r="C58"/>
  <c r="C57"/>
  <c r="C56"/>
  <c r="C55"/>
  <c r="B55"/>
  <c r="C54"/>
  <c r="C53"/>
  <c r="C52"/>
  <c r="B52" s="1"/>
  <c r="C51"/>
  <c r="C49"/>
  <c r="C48"/>
  <c r="C47"/>
  <c r="C46"/>
  <c r="C45"/>
  <c r="B45"/>
  <c r="C44"/>
  <c r="C43"/>
  <c r="C42"/>
  <c r="C41"/>
  <c r="C40"/>
  <c r="C39"/>
  <c r="B39"/>
  <c r="C38"/>
  <c r="C37"/>
  <c r="C36"/>
  <c r="C35"/>
  <c r="C34"/>
  <c r="C33"/>
  <c r="B33"/>
  <c r="C32"/>
  <c r="C31"/>
  <c r="C30"/>
  <c r="B30"/>
  <c r="C29"/>
  <c r="C28"/>
  <c r="C27"/>
  <c r="C26"/>
  <c r="C25"/>
  <c r="C24"/>
  <c r="B24" s="1"/>
  <c r="I23"/>
  <c r="D29" i="15" s="1"/>
  <c r="C23" i="2"/>
  <c r="I22"/>
  <c r="D28" i="15" s="1"/>
  <c r="C22" i="2"/>
  <c r="I21"/>
  <c r="D27" i="15" s="1"/>
  <c r="C21" i="2"/>
  <c r="I20"/>
  <c r="D26" i="15" s="1"/>
  <c r="C20" i="2"/>
  <c r="I19"/>
  <c r="D25" i="15" s="1"/>
  <c r="C19" i="2"/>
  <c r="B19" s="1"/>
  <c r="I18"/>
  <c r="D24" i="15" s="1"/>
  <c r="C18" i="2"/>
  <c r="I17"/>
  <c r="D23" i="15" s="1"/>
  <c r="C17" i="2"/>
  <c r="B17" s="1"/>
  <c r="I16"/>
  <c r="D22" i="15" s="1"/>
  <c r="C16" i="2"/>
  <c r="I15"/>
  <c r="D21" i="15" s="1"/>
  <c r="C15" i="2"/>
  <c r="I14"/>
  <c r="D20" i="15" s="1"/>
  <c r="C14" i="2"/>
  <c r="I13"/>
  <c r="D19" i="15" s="1"/>
  <c r="C13" i="2"/>
  <c r="B13" s="1"/>
  <c r="I12"/>
  <c r="D18" i="15" s="1"/>
  <c r="C12" i="2"/>
  <c r="I11"/>
  <c r="D17" i="15" s="1"/>
  <c r="C11" i="2"/>
  <c r="I10"/>
  <c r="D16" i="15" s="1"/>
  <c r="C10" i="2"/>
  <c r="I9"/>
  <c r="D15" i="15" s="1"/>
  <c r="C9" i="2"/>
  <c r="I8"/>
  <c r="D14" i="15" s="1"/>
  <c r="I7" i="2"/>
  <c r="D13" i="15" s="1"/>
  <c r="I6" i="2"/>
  <c r="D12" i="15" s="1"/>
  <c r="B6" i="2"/>
  <c r="E2"/>
  <c r="C80" i="1"/>
  <c r="B80"/>
  <c r="C75"/>
  <c r="B75"/>
  <c r="C74"/>
  <c r="B74"/>
  <c r="C69"/>
  <c r="B69"/>
  <c r="C68"/>
  <c r="B68"/>
  <c r="C64"/>
  <c r="B64"/>
  <c r="C56"/>
  <c r="B56"/>
  <c r="C53"/>
  <c r="B53"/>
  <c r="C47"/>
  <c r="B47"/>
  <c r="C44"/>
  <c r="B44"/>
  <c r="C43"/>
  <c r="B43"/>
  <c r="B36"/>
  <c r="B25"/>
  <c r="I23"/>
  <c r="C29" i="15" s="1"/>
  <c r="I22" i="1"/>
  <c r="C28" i="15" s="1"/>
  <c r="I21" i="1"/>
  <c r="C27" i="15" s="1"/>
  <c r="I20" i="1"/>
  <c r="C26" i="15" s="1"/>
  <c r="I19" i="1"/>
  <c r="C25" i="15" s="1"/>
  <c r="B19" i="1"/>
  <c r="I18"/>
  <c r="C24" i="15" s="1"/>
  <c r="I17" i="1"/>
  <c r="C23" i="15" s="1"/>
  <c r="I16" i="1"/>
  <c r="C22" i="15" s="1"/>
  <c r="I15" i="1"/>
  <c r="C21" i="15" s="1"/>
  <c r="I14" i="1"/>
  <c r="C20" i="15" s="1"/>
  <c r="I13" i="1"/>
  <c r="C19" i="15" s="1"/>
  <c r="I12" i="1"/>
  <c r="C18" i="15" s="1"/>
  <c r="I11" i="1"/>
  <c r="C17" i="15" s="1"/>
  <c r="I10" i="1"/>
  <c r="C16" i="15" s="1"/>
  <c r="I9" i="1"/>
  <c r="C15" i="15" s="1"/>
  <c r="B9" i="1"/>
  <c r="I8"/>
  <c r="C14" i="15" s="1"/>
  <c r="I7" i="1"/>
  <c r="C13" i="15" s="1"/>
  <c r="I6" i="1"/>
  <c r="C12" i="15" s="1"/>
  <c r="B6" i="1"/>
  <c r="S8" i="15"/>
  <c r="Q8" s="1"/>
  <c r="Q11" s="1"/>
  <c r="C8"/>
  <c r="I24" i="5" l="1"/>
  <c r="I24" i="2"/>
  <c r="E290" i="28"/>
  <c r="D290"/>
  <c r="C290"/>
  <c r="B291"/>
  <c r="B292"/>
  <c r="D203"/>
  <c r="C201"/>
  <c r="C202"/>
  <c r="E203"/>
  <c r="D202"/>
  <c r="F20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E201"/>
  <c r="E202"/>
  <c r="E204"/>
  <c r="D201"/>
  <c r="C10" i="15"/>
  <c r="C11"/>
  <c r="I24" i="1"/>
  <c r="B13" i="15"/>
  <c r="B14"/>
  <c r="B15"/>
  <c r="B16"/>
  <c r="B17"/>
  <c r="B18"/>
  <c r="B19"/>
  <c r="B20"/>
  <c r="B21"/>
  <c r="B22"/>
  <c r="B23"/>
  <c r="B24"/>
  <c r="B29"/>
  <c r="B12"/>
  <c r="B25"/>
  <c r="B26"/>
  <c r="B27"/>
  <c r="B28"/>
  <c r="P8"/>
  <c r="P11" s="1"/>
  <c r="Q10"/>
  <c r="N8"/>
  <c r="N11" s="1"/>
  <c r="I24" i="3"/>
  <c r="I24" i="4"/>
  <c r="I24" i="6"/>
  <c r="I24" i="7"/>
  <c r="M8" i="15" l="1"/>
  <c r="M10" s="1"/>
  <c r="M11" s="1"/>
  <c r="N10"/>
  <c r="O8"/>
  <c r="P10"/>
  <c r="L8"/>
  <c r="L10" s="1"/>
  <c r="L11" s="1"/>
  <c r="K8"/>
  <c r="J8"/>
  <c r="K10" l="1"/>
  <c r="K11"/>
  <c r="O10"/>
  <c r="O11"/>
  <c r="I8"/>
  <c r="J10"/>
  <c r="J11" s="1"/>
  <c r="D8"/>
  <c r="D10" l="1"/>
  <c r="D11"/>
  <c r="H8"/>
  <c r="G8" s="1"/>
  <c r="I10"/>
  <c r="I11" s="1"/>
  <c r="F8" l="1"/>
  <c r="G10"/>
  <c r="G11" s="1"/>
  <c r="E8" l="1"/>
  <c r="F10"/>
  <c r="F11" s="1"/>
  <c r="E11" l="1"/>
  <c r="B11" s="1"/>
  <c r="B8"/>
  <c r="B5" s="1"/>
  <c r="E10"/>
  <c r="B10" s="1"/>
</calcChain>
</file>

<file path=xl/sharedStrings.xml><?xml version="1.0" encoding="utf-8"?>
<sst xmlns="http://schemas.openxmlformats.org/spreadsheetml/2006/main" count="4210" uniqueCount="952">
  <si>
    <t>Date</t>
  </si>
  <si>
    <t>US Dollars</t>
  </si>
  <si>
    <t>Local Currency</t>
  </si>
  <si>
    <t>Item</t>
  </si>
  <si>
    <t>Comment</t>
  </si>
  <si>
    <t>United States</t>
  </si>
  <si>
    <t>US Dollar</t>
  </si>
  <si>
    <t>Exchange Rate:</t>
  </si>
  <si>
    <t>Mexico</t>
  </si>
  <si>
    <t>Peso</t>
  </si>
  <si>
    <t>Belize</t>
  </si>
  <si>
    <t>Dollar</t>
  </si>
  <si>
    <t>Gas</t>
  </si>
  <si>
    <t>Lodging</t>
  </si>
  <si>
    <t>Drinks</t>
  </si>
  <si>
    <t>Groceries</t>
  </si>
  <si>
    <t>Restaurant</t>
  </si>
  <si>
    <t>Misc.</t>
  </si>
  <si>
    <t>Toll</t>
  </si>
  <si>
    <t>Supplies &amp; Equipment</t>
  </si>
  <si>
    <t>Tourist Card</t>
  </si>
  <si>
    <t>Vehicle Permit</t>
  </si>
  <si>
    <t>ATM fee</t>
  </si>
  <si>
    <t>Phone Card</t>
  </si>
  <si>
    <t>Camping</t>
  </si>
  <si>
    <t>Pop &amp; Water</t>
  </si>
  <si>
    <t>Beer</t>
  </si>
  <si>
    <t>Beer &amp; Water</t>
  </si>
  <si>
    <t>Beers</t>
  </si>
  <si>
    <t>2 Beers</t>
  </si>
  <si>
    <t>Engine Light</t>
  </si>
  <si>
    <t>Pop</t>
  </si>
  <si>
    <t>Wal-Mart</t>
  </si>
  <si>
    <t>Breakfast</t>
  </si>
  <si>
    <t>Lunch</t>
  </si>
  <si>
    <t>Parking</t>
  </si>
  <si>
    <t>Dinner</t>
  </si>
  <si>
    <t>Laundry</t>
  </si>
  <si>
    <t>Kacey Journal</t>
  </si>
  <si>
    <t>Tacos</t>
  </si>
  <si>
    <t>Activities</t>
  </si>
  <si>
    <t>Sunset Cruise</t>
  </si>
  <si>
    <t>Tip at hotel</t>
  </si>
  <si>
    <t>Water</t>
  </si>
  <si>
    <t>Ice cream</t>
  </si>
  <si>
    <t>Health Insurance</t>
  </si>
  <si>
    <t>Ferry La Paz to Mazatlan</t>
  </si>
  <si>
    <t>Pastry</t>
  </si>
  <si>
    <t>Camping, R.V Park</t>
  </si>
  <si>
    <t>Internet</t>
  </si>
  <si>
    <t>Souvenir</t>
  </si>
  <si>
    <t>Beer &amp; Espresso</t>
  </si>
  <si>
    <t>Taxi</t>
  </si>
  <si>
    <t>Coffee</t>
  </si>
  <si>
    <t>lunch meat</t>
  </si>
  <si>
    <t>Hostel</t>
  </si>
  <si>
    <t>Snack</t>
  </si>
  <si>
    <t>Spicy fruit cocktail</t>
  </si>
  <si>
    <t>Window Tinting</t>
  </si>
  <si>
    <t>Trolley Tour</t>
  </si>
  <si>
    <t>Sweets Museum</t>
  </si>
  <si>
    <t>Dinner, Drinks, Ice cream</t>
  </si>
  <si>
    <t>Books</t>
  </si>
  <si>
    <t>Dave Rock</t>
  </si>
  <si>
    <t>Gorditas, street food</t>
  </si>
  <si>
    <t>corn, street food</t>
  </si>
  <si>
    <t>Pastries</t>
  </si>
  <si>
    <t>fruit</t>
  </si>
  <si>
    <t>Travel wedding rings</t>
  </si>
  <si>
    <t>Xochicalco Ruins</t>
  </si>
  <si>
    <t>Donations</t>
  </si>
  <si>
    <t>Starbucks</t>
  </si>
  <si>
    <t>Big Red Bus Tour MX City</t>
  </si>
  <si>
    <t>Paddle Boat</t>
  </si>
  <si>
    <t>False Taxi</t>
  </si>
  <si>
    <t>coin in well</t>
  </si>
  <si>
    <t>Paper</t>
  </si>
  <si>
    <t>tip</t>
  </si>
  <si>
    <t>Bathroom</t>
  </si>
  <si>
    <t>Post Cards</t>
  </si>
  <si>
    <t>Tour of Chemula</t>
  </si>
  <si>
    <t>Scarf &amp; Bracelets</t>
  </si>
  <si>
    <t>Dinner - market</t>
  </si>
  <si>
    <t>Churros &amp; Bread</t>
  </si>
  <si>
    <t>Apples</t>
  </si>
  <si>
    <t>Agua Azul waterfall</t>
  </si>
  <si>
    <t>Dinner &amp; drinks</t>
  </si>
  <si>
    <t xml:space="preserve">Palenque Ruins </t>
  </si>
  <si>
    <t>Check engine light</t>
  </si>
  <si>
    <t>Park entrance fee</t>
  </si>
  <si>
    <t>Car watch</t>
  </si>
  <si>
    <t>Car Accident</t>
  </si>
  <si>
    <t>Tour of Caves</t>
  </si>
  <si>
    <t>Uxmal Ruins</t>
  </si>
  <si>
    <t>popsicles</t>
  </si>
  <si>
    <t>Tip</t>
  </si>
  <si>
    <t>Chichen Itza Ruins</t>
  </si>
  <si>
    <t>Entrance fee: Eco reserve</t>
  </si>
  <si>
    <t>Tulum Beach Cabana</t>
  </si>
  <si>
    <t>Lunch/Dinner</t>
  </si>
  <si>
    <t>Oil change</t>
  </si>
  <si>
    <t>Bathroom &amp; Sprite</t>
  </si>
  <si>
    <t>fruit juice</t>
  </si>
  <si>
    <t>sandwich</t>
  </si>
  <si>
    <t>Shocks</t>
  </si>
  <si>
    <t>Car fumigation</t>
  </si>
  <si>
    <t>Peaches</t>
  </si>
  <si>
    <t>Ace Hardware</t>
  </si>
  <si>
    <t>McDonalds</t>
  </si>
  <si>
    <t>Mango Margarita Las Vegas</t>
  </si>
  <si>
    <t>L.A.</t>
  </si>
  <si>
    <t>Lunch BR31</t>
  </si>
  <si>
    <t>Suspension Plus</t>
  </si>
  <si>
    <t>Surf Boards</t>
  </si>
  <si>
    <t>Rental Car</t>
  </si>
  <si>
    <t>Stamps Save the Dates</t>
  </si>
  <si>
    <t>Lunch- burritos</t>
  </si>
  <si>
    <t>REI</t>
  </si>
  <si>
    <t>Phone cancellation fee</t>
  </si>
  <si>
    <t>Case of 2 Buck Chuck</t>
  </si>
  <si>
    <t>Target</t>
  </si>
  <si>
    <t>Rain fly</t>
  </si>
  <si>
    <t>Stamps</t>
  </si>
  <si>
    <t>Boat to Caye Caulker</t>
  </si>
  <si>
    <t>Corazal Hostel</t>
  </si>
  <si>
    <t>Departure Tax</t>
  </si>
  <si>
    <t>Car Fumigation</t>
  </si>
  <si>
    <t>3 Day Scuba Certification</t>
  </si>
  <si>
    <t>Pouch</t>
  </si>
  <si>
    <t>Brunch</t>
  </si>
  <si>
    <t>Bananas</t>
  </si>
  <si>
    <t>Electric Tea Kettle</t>
  </si>
  <si>
    <t>Medicine</t>
  </si>
  <si>
    <t>Surf Rack Weld</t>
  </si>
  <si>
    <t>Car Wash</t>
  </si>
  <si>
    <t>Hotel</t>
  </si>
  <si>
    <t>Orange Juice</t>
  </si>
  <si>
    <t>Phone call</t>
  </si>
  <si>
    <t>Ferry back to Caye Caulker</t>
  </si>
  <si>
    <t>Cocktails</t>
  </si>
  <si>
    <t>Fruit</t>
  </si>
  <si>
    <t>Car Permit</t>
  </si>
  <si>
    <t>Banana Bread</t>
  </si>
  <si>
    <t>Ruins</t>
  </si>
  <si>
    <t>Hot Water</t>
  </si>
  <si>
    <t>Kacey Medicine</t>
  </si>
  <si>
    <t>Ferry</t>
  </si>
  <si>
    <t>Cave tour</t>
  </si>
  <si>
    <t>Semuc Champey</t>
  </si>
  <si>
    <t>Bread</t>
  </si>
  <si>
    <t>Pop &amp; water</t>
  </si>
  <si>
    <t>Dinner, Taco Bell</t>
  </si>
  <si>
    <t>Cards</t>
  </si>
  <si>
    <t>veggies</t>
  </si>
  <si>
    <t>Taxis</t>
  </si>
  <si>
    <t>Dave's Birthday!</t>
  </si>
  <si>
    <t>Dave local print shorts</t>
  </si>
  <si>
    <t>Boat around Atitlan</t>
  </si>
  <si>
    <t>Dave new Havainas</t>
  </si>
  <si>
    <t>Beans</t>
  </si>
  <si>
    <t>Bus to market town</t>
  </si>
  <si>
    <t>bread</t>
  </si>
  <si>
    <t>Bike rental</t>
  </si>
  <si>
    <t>Chips</t>
  </si>
  <si>
    <t>Market weights</t>
  </si>
  <si>
    <t>Dave T-shirt</t>
  </si>
  <si>
    <t>old coin</t>
  </si>
  <si>
    <t>Brownies</t>
  </si>
  <si>
    <t>Brownie</t>
  </si>
  <si>
    <t>Hotel, Antigua</t>
  </si>
  <si>
    <t>Hotel, Panajachel</t>
  </si>
  <si>
    <t>Guatemala</t>
  </si>
  <si>
    <t>Hotel, Flores</t>
  </si>
  <si>
    <t>Kacey jeans, Dave, shorts</t>
  </si>
  <si>
    <t>Subway</t>
  </si>
  <si>
    <t>Volcano Hike</t>
  </si>
  <si>
    <t xml:space="preserve">Pop </t>
  </si>
  <si>
    <t>walking stick</t>
  </si>
  <si>
    <t>Dinner and Movie</t>
  </si>
  <si>
    <t>El Salvador</t>
  </si>
  <si>
    <t>Copy</t>
  </si>
  <si>
    <t>Surf Lesson</t>
  </si>
  <si>
    <t>New surf fins</t>
  </si>
  <si>
    <t>Dave t- shirt</t>
  </si>
  <si>
    <t>Hotel, Mopelia, El Tunco</t>
  </si>
  <si>
    <t>Camping, El Tunco</t>
  </si>
  <si>
    <t>Hotel, San Salvador</t>
  </si>
  <si>
    <t>Museum</t>
  </si>
  <si>
    <t>Art Museum</t>
  </si>
  <si>
    <t>Bar tab, El Salvador</t>
  </si>
  <si>
    <t>Honduras</t>
  </si>
  <si>
    <t>Border Fees</t>
  </si>
  <si>
    <t>Nicaragua</t>
  </si>
  <si>
    <t>Immigration Stamps</t>
  </si>
  <si>
    <t>Gatorade at border</t>
  </si>
  <si>
    <t>Tip for helpful border guy</t>
  </si>
  <si>
    <t>Hotel, Leon, met Noah &amp; Eric</t>
  </si>
  <si>
    <t>Breakfast with Tim&amp; Amy</t>
  </si>
  <si>
    <t>Ice &amp; Fresca</t>
  </si>
  <si>
    <t>Dinner with everyone</t>
  </si>
  <si>
    <t>Hotel, Granada</t>
  </si>
  <si>
    <t>Post cards</t>
  </si>
  <si>
    <t>Doctor visit, ear infection</t>
  </si>
  <si>
    <t>Ferry to Isla Ometepe</t>
  </si>
  <si>
    <t>Hotel &amp; Dinner w/ T, A, N, E</t>
  </si>
  <si>
    <t>Waterfall hike w/ Tim &amp; Amy</t>
  </si>
  <si>
    <t>Cup-O-Noodles</t>
  </si>
  <si>
    <t>Ferry back to mainland</t>
  </si>
  <si>
    <t>Tax</t>
  </si>
  <si>
    <t>Border fee</t>
  </si>
  <si>
    <t>Costa Rica</t>
  </si>
  <si>
    <t>Car Insurance</t>
  </si>
  <si>
    <t>Chocolate</t>
  </si>
  <si>
    <t>Hotel, San Jose w/ Tim &amp; Amy</t>
  </si>
  <si>
    <t>Soccer match w/ Tim &amp; Amy</t>
  </si>
  <si>
    <t>Post office</t>
  </si>
  <si>
    <t>Surf Board Bag</t>
  </si>
  <si>
    <t>Quiznos</t>
  </si>
  <si>
    <t>Coffee &amp; Pop, McDonalds</t>
  </si>
  <si>
    <t>Kacey leather belt</t>
  </si>
  <si>
    <t>Dinner &amp; Drinks</t>
  </si>
  <si>
    <t>Dave CR soccer jersey</t>
  </si>
  <si>
    <t>Snacks</t>
  </si>
  <si>
    <t>Sweet Peanuts</t>
  </si>
  <si>
    <t>Sewing needle &amp; thread</t>
  </si>
  <si>
    <t>Dave hamburger before soccer game</t>
  </si>
  <si>
    <t>Dinner @ soccer game</t>
  </si>
  <si>
    <t>Bus back to hotel (4 people)</t>
  </si>
  <si>
    <t>Ponchos @ soccer game</t>
  </si>
  <si>
    <t>Bakery for Breakfast</t>
  </si>
  <si>
    <t>Water &amp; oranges</t>
  </si>
  <si>
    <t>Canopy tour- Monte Verde</t>
  </si>
  <si>
    <t>Ferry to Montezuma</t>
  </si>
  <si>
    <t>Internet &amp; beer</t>
  </si>
  <si>
    <t>Hotel, Montezuma</t>
  </si>
  <si>
    <t>Bracelet</t>
  </si>
  <si>
    <t>Fanta &amp; Chips</t>
  </si>
  <si>
    <t>Ferry to Mainland</t>
  </si>
  <si>
    <t>Beer for Noah &amp; Eric house party</t>
  </si>
  <si>
    <t>Panama</t>
  </si>
  <si>
    <t>Tourist Cards</t>
  </si>
  <si>
    <t>Unknown border fee</t>
  </si>
  <si>
    <t>Hotel, David</t>
  </si>
  <si>
    <t>Hotel, Panama City</t>
  </si>
  <si>
    <t>Ice-cream</t>
  </si>
  <si>
    <t>Car wash</t>
  </si>
  <si>
    <t xml:space="preserve">Round trip to dinner &amp; back </t>
  </si>
  <si>
    <t>Dinner @ Brewery</t>
  </si>
  <si>
    <t>Beer, Coffee &amp; body oil</t>
  </si>
  <si>
    <t>Panama Canal</t>
  </si>
  <si>
    <t>Taxi round trip</t>
  </si>
  <si>
    <t>Greek dinner w/ Noah &amp; Eric</t>
  </si>
  <si>
    <t>Photocopies</t>
  </si>
  <si>
    <t>Juice &amp; cookie</t>
  </si>
  <si>
    <t>Truck shipping, Barwill</t>
  </si>
  <si>
    <t>Dinner at Londoner Pub w/ N&amp;E</t>
  </si>
  <si>
    <t>Baklava</t>
  </si>
  <si>
    <t>Forgot to record Colon, Panama</t>
  </si>
  <si>
    <t>Port fee</t>
  </si>
  <si>
    <t>Bus ride from port back to Panama city</t>
  </si>
  <si>
    <t>Dinner, Monola Caracol, 13 course</t>
  </si>
  <si>
    <t>Taxi to Airport</t>
  </si>
  <si>
    <t>Flight to Colombia</t>
  </si>
  <si>
    <t>Departure Taxes</t>
  </si>
  <si>
    <t>Hotel, Cabo San Lucas</t>
  </si>
  <si>
    <t>Transportation</t>
  </si>
  <si>
    <t>Kacey medicine</t>
  </si>
  <si>
    <t>Hotel, Puerto Vallarta</t>
  </si>
  <si>
    <t>Hostel, Morelia</t>
  </si>
  <si>
    <t>Hostel, Taxco</t>
  </si>
  <si>
    <t>Hotel, Mexico City</t>
  </si>
  <si>
    <t>Sex Hotel</t>
  </si>
  <si>
    <t>Hotel, San Cristobal</t>
  </si>
  <si>
    <t>Beer Glasses</t>
  </si>
  <si>
    <t>Breakfast and bagels</t>
  </si>
  <si>
    <t>3 Bus trips around the city</t>
  </si>
  <si>
    <t xml:space="preserve">Round trip taxi </t>
  </si>
  <si>
    <t>Shipping</t>
  </si>
  <si>
    <t>Colombia</t>
  </si>
  <si>
    <t>Tip at airport</t>
  </si>
  <si>
    <t>Duty free booze</t>
  </si>
  <si>
    <t>Taxi from airport</t>
  </si>
  <si>
    <t>Dorm room w/ Noah &amp; Eric</t>
  </si>
  <si>
    <t>Dinner w/ the boys</t>
  </si>
  <si>
    <t>Hotel, Cartagena</t>
  </si>
  <si>
    <t>Beers &amp; Pastries</t>
  </si>
  <si>
    <t xml:space="preserve">Breakfast </t>
  </si>
  <si>
    <t>Cartagena castle entrance</t>
  </si>
  <si>
    <t>Street hamburger</t>
  </si>
  <si>
    <t>Shorts</t>
  </si>
  <si>
    <t>Boat to Playa Blanca</t>
  </si>
  <si>
    <t>Beer @ the beach</t>
  </si>
  <si>
    <t>Drinks @ the port w/ everyone</t>
  </si>
  <si>
    <t>Beer on the boat</t>
  </si>
  <si>
    <t>Taxi to Boca Grande</t>
  </si>
  <si>
    <t>Beers @ Boca Grande</t>
  </si>
  <si>
    <t>Lollipop</t>
  </si>
  <si>
    <t>Post Office: Post cards</t>
  </si>
  <si>
    <t>Beers in the plaza</t>
  </si>
  <si>
    <t>Barwill bank payment fees</t>
  </si>
  <si>
    <t>Port fees</t>
  </si>
  <si>
    <t>4 Beers</t>
  </si>
  <si>
    <t>Beers &amp; street food</t>
  </si>
  <si>
    <t>Beer for dessert</t>
  </si>
  <si>
    <t>Kacey wallet</t>
  </si>
  <si>
    <t>Beer &amp; Rum</t>
  </si>
  <si>
    <t>Beer @ Casa Cerveza</t>
  </si>
  <si>
    <t>Dinner, Pizza</t>
  </si>
  <si>
    <t>Extra storage @ port fee</t>
  </si>
  <si>
    <t>Moving fee</t>
  </si>
  <si>
    <t>Lunch @ the port</t>
  </si>
  <si>
    <t>Cleaning charge</t>
  </si>
  <si>
    <t>Beer, we got the truck!!!</t>
  </si>
  <si>
    <t>Beer &amp; street food</t>
  </si>
  <si>
    <t>Shot glasses</t>
  </si>
  <si>
    <t>Paragliding</t>
  </si>
  <si>
    <t>Anise Liquor</t>
  </si>
  <si>
    <t>Rafting in the donkey raft</t>
  </si>
  <si>
    <t>Bogota bike tour</t>
  </si>
  <si>
    <t>Hostel Fatima, Bogota</t>
  </si>
  <si>
    <t>Cookie</t>
  </si>
  <si>
    <t>Bike repairs</t>
  </si>
  <si>
    <t>Scarf</t>
  </si>
  <si>
    <t>Food at soccer match</t>
  </si>
  <si>
    <t>Soccer match</t>
  </si>
  <si>
    <t>Dinner @ the Bogota Brewery w/ T&amp;A</t>
  </si>
  <si>
    <t>ISIC, student ID cards</t>
  </si>
  <si>
    <t>Shake</t>
  </si>
  <si>
    <t xml:space="preserve">Chocolate covered coffee beans </t>
  </si>
  <si>
    <t>Bus to the mall</t>
  </si>
  <si>
    <t>Kacey running shoes</t>
  </si>
  <si>
    <t>Dinner, Kacey Subway @ the mall</t>
  </si>
  <si>
    <t>Dinner, Dave McDonalds @ the mall</t>
  </si>
  <si>
    <t>Taxi home after movie</t>
  </si>
  <si>
    <t>Print</t>
  </si>
  <si>
    <t>Passport photos for ISIC cards</t>
  </si>
  <si>
    <t>Gold Museum</t>
  </si>
  <si>
    <t>Amber</t>
  </si>
  <si>
    <t>Emerald</t>
  </si>
  <si>
    <t>Stale popcorn</t>
  </si>
  <si>
    <t>Montseratte Gondola</t>
  </si>
  <si>
    <t>Salt Cathedral</t>
  </si>
  <si>
    <t>Dinner, steaks</t>
  </si>
  <si>
    <t>Discount w/ ISIC cards, Discount
 was taken after we paid, so they reimbursed us 25000</t>
  </si>
  <si>
    <t>Coffee &amp; Hot Chocolate</t>
  </si>
  <si>
    <t>Hotel, Coffee Plantation</t>
  </si>
  <si>
    <t>Cheese &amp; Cookies</t>
  </si>
  <si>
    <t>1 Gallon for camping stoves</t>
  </si>
  <si>
    <t>Camping, Farmers field, Coffee Valley</t>
  </si>
  <si>
    <t>Coffee tour</t>
  </si>
  <si>
    <t>Internet &amp; phone</t>
  </si>
  <si>
    <t>Cheese, Pop, Paper-towels</t>
  </si>
  <si>
    <t>4 Tolls</t>
  </si>
  <si>
    <t>Juan Valdez Bag</t>
  </si>
  <si>
    <t>3 Tolls</t>
  </si>
  <si>
    <t>Gas ration, only could get $5</t>
  </si>
  <si>
    <t>Hotel, Otavalo</t>
  </si>
  <si>
    <t>Bread for breakfast</t>
  </si>
  <si>
    <t>Leather bag &amp; 9 leather pouches</t>
  </si>
  <si>
    <t>Kacey wool coat, Dave scarf, wool</t>
  </si>
  <si>
    <t>Could finally fill up, and cheap!</t>
  </si>
  <si>
    <t>National Park entrance</t>
  </si>
  <si>
    <t>Necklaces</t>
  </si>
  <si>
    <t>Pouch for Kathy</t>
  </si>
  <si>
    <t>Old money</t>
  </si>
  <si>
    <t>Hotel, Quito</t>
  </si>
  <si>
    <t>Dinner, steaks w/  Kathy</t>
  </si>
  <si>
    <t>Teleferico, Quito</t>
  </si>
  <si>
    <t>Bus down from teleferico</t>
  </si>
  <si>
    <t>Bus to downtown</t>
  </si>
  <si>
    <t xml:space="preserve">Bus back </t>
  </si>
  <si>
    <t>Wine &amp; Beer</t>
  </si>
  <si>
    <t>Indian Dinner, delicious!</t>
  </si>
  <si>
    <t>Taxi to mall</t>
  </si>
  <si>
    <t>Dave new Adidas shoes!</t>
  </si>
  <si>
    <t>Taxi home</t>
  </si>
  <si>
    <t>Gourd &amp; Chess set</t>
  </si>
  <si>
    <t>Dave &amp; Kacey T-shirts</t>
  </si>
  <si>
    <t>Technology bag</t>
  </si>
  <si>
    <t>Rug</t>
  </si>
  <si>
    <t>Pouch, Kacey</t>
  </si>
  <si>
    <t>DVD Player, parking man stole old one in Bogota along w/ our I-pod, speakers</t>
  </si>
  <si>
    <t>Cookie &amp; Pop</t>
  </si>
  <si>
    <t>Hostel Chimenea, Banos</t>
  </si>
  <si>
    <t>Thermal Pools</t>
  </si>
  <si>
    <t>Dave flip flops</t>
  </si>
  <si>
    <t>Italian dinner</t>
  </si>
  <si>
    <t>Oil Change</t>
  </si>
  <si>
    <t>Tarabita, cable car across gorge
 to waterfall</t>
  </si>
  <si>
    <t>Pailon del Diablo</t>
  </si>
  <si>
    <t>Run tun drinks</t>
  </si>
  <si>
    <t>Swiss Dinner</t>
  </si>
  <si>
    <t>Post cards &amp; stamps</t>
  </si>
  <si>
    <t>Thanksgiving!</t>
  </si>
  <si>
    <t>Dinner, Café Hood</t>
  </si>
  <si>
    <t>Dave T-shirt, Kacey Dolls</t>
  </si>
  <si>
    <t>Smoothie</t>
  </si>
  <si>
    <t>Mexican Dinner</t>
  </si>
  <si>
    <t>Tip @ Hostel</t>
  </si>
  <si>
    <t>Lunch, Pizza</t>
  </si>
  <si>
    <t>2012 DVD</t>
  </si>
  <si>
    <t>Hotel, Riobamba</t>
  </si>
  <si>
    <t>Train Nariz del Diablo</t>
  </si>
  <si>
    <t>Tea &amp; Beer</t>
  </si>
  <si>
    <t>Mango, Tomato, Onion</t>
  </si>
  <si>
    <t>Park Entrance, Chimborazo Volcano</t>
  </si>
  <si>
    <t>Hostel, Cuenca</t>
  </si>
  <si>
    <t>Water &amp; Beer</t>
  </si>
  <si>
    <t>Technology, Blue tooth, CDs, 
&amp; I-pod cord</t>
  </si>
  <si>
    <t>Kacey Haircut, great deal!</t>
  </si>
  <si>
    <t>Washer</t>
  </si>
  <si>
    <t>Leaf Spring + Labor</t>
  </si>
  <si>
    <t>2 New Shocks + Labor</t>
  </si>
  <si>
    <t>New Headlight</t>
  </si>
  <si>
    <t>20 Prints of Christmas photo</t>
  </si>
  <si>
    <t>Rotate &amp; Balance tires</t>
  </si>
  <si>
    <t>Spanish Dictionary</t>
  </si>
  <si>
    <t>Peru</t>
  </si>
  <si>
    <t>Sole</t>
  </si>
  <si>
    <t>Dinner, Pasta &amp; Vino</t>
  </si>
  <si>
    <t>Hostel Casa Betty, Mancora</t>
  </si>
  <si>
    <t>Lunch &amp; Beers</t>
  </si>
  <si>
    <t>Dessert, Brownie, Ice-cream,
 coffee &amp; beer</t>
  </si>
  <si>
    <t>Dave fossil</t>
  </si>
  <si>
    <t>Rickshaw Taxi</t>
  </si>
  <si>
    <t>Tennis paddles for beach</t>
  </si>
  <si>
    <t>Sunblock</t>
  </si>
  <si>
    <t>Sticker</t>
  </si>
  <si>
    <t>Silver ring, Kathy necklace</t>
  </si>
  <si>
    <t>ChanChan Ruins</t>
  </si>
  <si>
    <t>Free Day, Camped</t>
  </si>
  <si>
    <t>Hot Springs</t>
  </si>
  <si>
    <t>Sweets</t>
  </si>
  <si>
    <t>Map</t>
  </si>
  <si>
    <t>Veggies</t>
  </si>
  <si>
    <t>$ to bum</t>
  </si>
  <si>
    <t>Noodles</t>
  </si>
  <si>
    <t>Bracelet, Rock, &amp; Fossil</t>
  </si>
  <si>
    <t>Kathy Liquor</t>
  </si>
  <si>
    <t>Kacey stone necklace</t>
  </si>
  <si>
    <t>Pin</t>
  </si>
  <si>
    <t>Kacey Christmas shopping</t>
  </si>
  <si>
    <t>Hostel, Nazca</t>
  </si>
  <si>
    <t>Pepsi</t>
  </si>
  <si>
    <t>Mirador, Nazca Lines</t>
  </si>
  <si>
    <t>Post card</t>
  </si>
  <si>
    <t>Pasta &amp; Vino w/ Kathy</t>
  </si>
  <si>
    <t>Chicken &amp; Fries</t>
  </si>
  <si>
    <t>Train to Machu Picchu</t>
  </si>
  <si>
    <t>Inca Bottle Openers</t>
  </si>
  <si>
    <t>Old $ &amp; coins</t>
  </si>
  <si>
    <t>Dinner at the Pub- Burritos,
 Beans &amp; Beer</t>
  </si>
  <si>
    <t>Brunch @ the café</t>
  </si>
  <si>
    <t>Dinner- Pizza</t>
  </si>
  <si>
    <t>Bus to Machu Picchu</t>
  </si>
  <si>
    <t>Entrance to Machu Picchu</t>
  </si>
  <si>
    <t>Santa Catalina Church</t>
  </si>
  <si>
    <t>Quorikancha</t>
  </si>
  <si>
    <t>Kacey Mittens</t>
  </si>
  <si>
    <t>Kacey Pouches</t>
  </si>
  <si>
    <t>Dave Fossil &amp; Rocks</t>
  </si>
  <si>
    <t>Salt pools</t>
  </si>
  <si>
    <t>Salt rock</t>
  </si>
  <si>
    <t>Hostel, Aguas Calientes</t>
  </si>
  <si>
    <t>Hostel, Cusco</t>
  </si>
  <si>
    <t>Hostel, Puno</t>
  </si>
  <si>
    <t>New Years Eve Dinner &amp; Show</t>
  </si>
  <si>
    <t>Lake Titicaca Tour</t>
  </si>
  <si>
    <t>Reed boat ride Lake Titicaca</t>
  </si>
  <si>
    <t>Sprite</t>
  </si>
  <si>
    <t>Chocolates</t>
  </si>
  <si>
    <t>Boat tour</t>
  </si>
  <si>
    <t>Dave second dinner (more pizza)</t>
  </si>
  <si>
    <t>Toll in Bolivia- but had no Bolivianos</t>
  </si>
  <si>
    <t>Visas</t>
  </si>
  <si>
    <t>Dave Horn</t>
  </si>
  <si>
    <t>Dave Yearn Spinner</t>
  </si>
  <si>
    <t>Dave $</t>
  </si>
  <si>
    <t>Toothpaste</t>
  </si>
  <si>
    <t>Toilet Paper</t>
  </si>
  <si>
    <t xml:space="preserve">Gas Jug </t>
  </si>
  <si>
    <t>2 Bottles of Wine</t>
  </si>
  <si>
    <t>Case of beer</t>
  </si>
  <si>
    <t>Fruit &amp; Veggies</t>
  </si>
  <si>
    <t>Free!!!</t>
  </si>
  <si>
    <t>National Park Entrance</t>
  </si>
  <si>
    <t>Ran out of Bolivianos</t>
  </si>
  <si>
    <t>Chile</t>
  </si>
  <si>
    <t>Bolivia</t>
  </si>
  <si>
    <t>Empanadas- ate on the street</t>
  </si>
  <si>
    <t>El Tatio Geysers</t>
  </si>
  <si>
    <t>Kacey watch</t>
  </si>
  <si>
    <t>Kacey Sunglasses</t>
  </si>
  <si>
    <t>Camped- Playa Hornitos</t>
  </si>
  <si>
    <t>Oil change, Antofagasta</t>
  </si>
  <si>
    <t>2 New Leaf Springs, Antofagasta</t>
  </si>
  <si>
    <t>Lunch-Hot Dogs</t>
  </si>
  <si>
    <t>Bus</t>
  </si>
  <si>
    <t>Country Total:</t>
  </si>
  <si>
    <t>Free!</t>
  </si>
  <si>
    <t>U.S.A</t>
  </si>
  <si>
    <t>Ecuador</t>
  </si>
  <si>
    <t>Argentina</t>
  </si>
  <si>
    <t>Uruguay</t>
  </si>
  <si>
    <t>Total</t>
  </si>
  <si>
    <t>Sodimac: radiator fluid</t>
  </si>
  <si>
    <t>Christmas letters</t>
  </si>
  <si>
    <t>Hotel, Antofagasta</t>
  </si>
  <si>
    <t>Chinese lunch with Toby and daughter</t>
  </si>
  <si>
    <t>Plug adaptor</t>
  </si>
  <si>
    <t>12 copies of El Mercurio, we're famous!</t>
  </si>
  <si>
    <t>Beers for Toby's get together</t>
  </si>
  <si>
    <t>Phone calls</t>
  </si>
  <si>
    <t>Toby's shop</t>
  </si>
  <si>
    <t>Dave Copec watch</t>
  </si>
  <si>
    <t>Observatory, La Serena</t>
  </si>
  <si>
    <t>Pop and water</t>
  </si>
  <si>
    <t>Fruit and Veggies</t>
  </si>
  <si>
    <t>Cheese</t>
  </si>
  <si>
    <t>Camping, mom and daughter</t>
  </si>
  <si>
    <t>Tip for gas guy</t>
  </si>
  <si>
    <t>Hotel, Santiago</t>
  </si>
  <si>
    <t>Dinner, Subway</t>
  </si>
  <si>
    <t>Taxi back from Bellavista</t>
  </si>
  <si>
    <t>BIP cards, Santiago</t>
  </si>
  <si>
    <t>Soda</t>
  </si>
  <si>
    <t>Lunch with Valentina</t>
  </si>
  <si>
    <t>Ice-cream, Bravissimo</t>
  </si>
  <si>
    <t>Postage</t>
  </si>
  <si>
    <t>Dave, Coins</t>
  </si>
  <si>
    <t>Internet &amp; Phone calls</t>
  </si>
  <si>
    <t>Santiago metro</t>
  </si>
  <si>
    <t>Exit Airport</t>
  </si>
  <si>
    <t>Teleferico Cerro Bellavista</t>
  </si>
  <si>
    <t>Brazil Visa</t>
  </si>
  <si>
    <t>Fanta</t>
  </si>
  <si>
    <t>Dinner, Kathy welcome Chile</t>
  </si>
  <si>
    <t>Concha Y Toro vineyard</t>
  </si>
  <si>
    <t>Wine and cheese, concha y toro</t>
  </si>
  <si>
    <t>Lunch, Pomaire</t>
  </si>
  <si>
    <t>Bano</t>
  </si>
  <si>
    <t>Clay bowels</t>
  </si>
  <si>
    <t>Clay pig bowl for G-ma Z.</t>
  </si>
  <si>
    <t>Our clay pig dish</t>
  </si>
  <si>
    <t>Tip to the potter in Pomaire</t>
  </si>
  <si>
    <t>small clay pigs</t>
  </si>
  <si>
    <t>2 Wool hats</t>
  </si>
  <si>
    <t>Marcela gift</t>
  </si>
  <si>
    <t>Scarf for Grandmother</t>
  </si>
  <si>
    <t>Pablo Neruda house tour</t>
  </si>
  <si>
    <t>Candle &amp; Gift bag for Marcela</t>
  </si>
  <si>
    <t>Cake for Miguel Asado</t>
  </si>
  <si>
    <t>Pic-nic Cajon del Maipo</t>
  </si>
  <si>
    <t>Hotel, Valparaiso</t>
  </si>
  <si>
    <t>Pizza Dinner</t>
  </si>
  <si>
    <t>Boat in the harbor</t>
  </si>
  <si>
    <t>Funicular</t>
  </si>
  <si>
    <t>Wine &amp; Ice-cream- dinner party</t>
  </si>
  <si>
    <t>Water &amp; Pop</t>
  </si>
  <si>
    <t>Bus to Vina</t>
  </si>
  <si>
    <t>Casino</t>
  </si>
  <si>
    <t>Terremoto, wine &amp; ice-cream cocktail</t>
  </si>
  <si>
    <t>Bus back to Valpo</t>
  </si>
  <si>
    <t>Dinner, Chorillana</t>
  </si>
  <si>
    <t>Beach</t>
  </si>
  <si>
    <t>Tollsx4</t>
  </si>
  <si>
    <t>Chilean NAVY bowl</t>
  </si>
  <si>
    <t>Dave rock</t>
  </si>
  <si>
    <t>Beer &amp; Wine</t>
  </si>
  <si>
    <t>Thai KC B-Day dinner</t>
  </si>
  <si>
    <t>Tolls x 2</t>
  </si>
  <si>
    <t>Ice for cocktails</t>
  </si>
  <si>
    <t>Tolls x 3</t>
  </si>
  <si>
    <t>Headlight</t>
  </si>
  <si>
    <t>Camping Mendoza</t>
  </si>
  <si>
    <t>Mr. Hugo Bike rental</t>
  </si>
  <si>
    <t>3 Vineyards &amp; Lunch</t>
  </si>
  <si>
    <t>Gross soda</t>
  </si>
  <si>
    <t>Soda &amp; Cookies</t>
  </si>
  <si>
    <t>Soda &amp; Gum</t>
  </si>
  <si>
    <t>Food &amp; Wine</t>
  </si>
  <si>
    <t>Hot water</t>
  </si>
  <si>
    <t>Camping, Puerto Iguazu</t>
  </si>
  <si>
    <t>Camping Puerto Iguazu</t>
  </si>
  <si>
    <t>Bus to Iguazu</t>
  </si>
  <si>
    <t>Entrance to Iguazu- Argentina side</t>
  </si>
  <si>
    <t>Bus back from Iguazu</t>
  </si>
  <si>
    <t>Beer &amp; Bread</t>
  </si>
  <si>
    <t>Soda &amp; Beer</t>
  </si>
  <si>
    <t>Bus to town</t>
  </si>
  <si>
    <t>Water &amp; Soda</t>
  </si>
  <si>
    <t>Bus to Brazil</t>
  </si>
  <si>
    <t>Bus in Brazil to Iguazu Falls</t>
  </si>
  <si>
    <t>Iguazu Falls - Brazil side</t>
  </si>
  <si>
    <t>Bus in Brazil</t>
  </si>
  <si>
    <t>Bus back to Argentina</t>
  </si>
  <si>
    <t>Asado dinner</t>
  </si>
  <si>
    <t>Bus back to the camp-site</t>
  </si>
  <si>
    <t>Amethyst Gems</t>
  </si>
  <si>
    <t>Amethyst Mine tour</t>
  </si>
  <si>
    <t xml:space="preserve">Ice-cream bars </t>
  </si>
  <si>
    <t>Asado lunch - Pickled Tongue</t>
  </si>
  <si>
    <t>Toll x 2</t>
  </si>
  <si>
    <t>National Park El Palmar</t>
  </si>
  <si>
    <t>Camping NP El Palmar</t>
  </si>
  <si>
    <t>Popsickles and cookies</t>
  </si>
  <si>
    <t>Wine and sprite</t>
  </si>
  <si>
    <t>Went to a new parking garage</t>
  </si>
  <si>
    <t>Empanadas</t>
  </si>
  <si>
    <t>Jason's wedding gift</t>
  </si>
  <si>
    <t>Taxi to airport</t>
  </si>
  <si>
    <t>Wine and beer at airport</t>
  </si>
  <si>
    <t>Parking for truck in BA</t>
  </si>
  <si>
    <t>10 AR pesos</t>
  </si>
  <si>
    <t>US insurance and registration</t>
  </si>
  <si>
    <t>Coffee and milkshakes</t>
  </si>
  <si>
    <t>Haircut for Dave</t>
  </si>
  <si>
    <t>Walmart</t>
  </si>
  <si>
    <t>Old Navy</t>
  </si>
  <si>
    <t>Daily Total</t>
  </si>
  <si>
    <t>Gas for Grandma Z's car</t>
  </si>
  <si>
    <t>Beer at Avo's</t>
  </si>
  <si>
    <t>Truck license plates and registration</t>
  </si>
  <si>
    <t>Mcdonalds shake</t>
  </si>
  <si>
    <t>T.J. Max for Kacey</t>
  </si>
  <si>
    <t>Tights for Kacey</t>
  </si>
  <si>
    <t>Denver</t>
  </si>
  <si>
    <t>Old Chicago's</t>
  </si>
  <si>
    <t>Card for Amy</t>
  </si>
  <si>
    <t>Wine</t>
  </si>
  <si>
    <t>Wendy's frostys</t>
  </si>
  <si>
    <t>4 lit. Johnny Walker from duty-free at the airport</t>
  </si>
  <si>
    <t>Copies</t>
  </si>
  <si>
    <t>Bridge fee</t>
  </si>
  <si>
    <t>10 PE Soles</t>
  </si>
  <si>
    <t>Bolivianos</t>
  </si>
  <si>
    <t>Entrance tax x2</t>
  </si>
  <si>
    <t>Beer and water</t>
  </si>
  <si>
    <t>Water, Wine, beer</t>
  </si>
  <si>
    <t>New flip flops for Kacey</t>
  </si>
  <si>
    <t>Apartment</t>
  </si>
  <si>
    <t>Food for the week</t>
  </si>
  <si>
    <t>Poster</t>
  </si>
  <si>
    <t>Lunch at Subway- awful</t>
  </si>
  <si>
    <t>Dinner at the parilla</t>
  </si>
  <si>
    <t>Beer mugs</t>
  </si>
  <si>
    <t>Old coin</t>
  </si>
  <si>
    <t>Match books</t>
  </si>
  <si>
    <t>Tip for music</t>
  </si>
  <si>
    <t>Wine and pepsi</t>
  </si>
  <si>
    <t>Beer and wine</t>
  </si>
  <si>
    <t>Dinner with Hannah at Las Cabras</t>
  </si>
  <si>
    <t>Drinks at theater book store</t>
  </si>
  <si>
    <t>Dinner- empanadas and pasta</t>
  </si>
  <si>
    <t>Headband</t>
  </si>
  <si>
    <t>Dinner- burritos with Amy and Hannah</t>
  </si>
  <si>
    <t>Lunch- choripan</t>
  </si>
  <si>
    <t>Breakfast- hamburger and fries</t>
  </si>
  <si>
    <t>Sodas</t>
  </si>
  <si>
    <t>Dinner- pizza and beers</t>
  </si>
  <si>
    <t>New brake pads</t>
  </si>
  <si>
    <t>Labor for brake pads</t>
  </si>
  <si>
    <t>Tea</t>
  </si>
  <si>
    <t>Ice</t>
  </si>
  <si>
    <t>Mechanic- check engine light- dirty air filter</t>
  </si>
  <si>
    <t>Park entrance (entered on the 11th)</t>
  </si>
  <si>
    <t>Mexican dinner</t>
  </si>
  <si>
    <t>Purse for Kacey</t>
  </si>
  <si>
    <t>Haviana sandals for Kacey</t>
  </si>
  <si>
    <t>Oil Change- Always ask the price first!</t>
  </si>
  <si>
    <t>Juice</t>
  </si>
  <si>
    <t>Bike rental x 2 for Circuito Chico</t>
  </si>
  <si>
    <t>Billfold for mom</t>
  </si>
  <si>
    <t>Alfajor</t>
  </si>
  <si>
    <t>Dinner and drinks for St. Paty's</t>
  </si>
  <si>
    <t>Parking for waterfall</t>
  </si>
  <si>
    <t>Dinner- A Punto</t>
  </si>
  <si>
    <t>El Bolson market</t>
  </si>
  <si>
    <t>Bottles from Amy and Hannah for deposit</t>
  </si>
  <si>
    <t>Pizza dinner</t>
  </si>
  <si>
    <t>Beer- bar crawl</t>
  </si>
  <si>
    <t>Dinner- Fitzroya pizza</t>
  </si>
  <si>
    <t>New transmission bearings</t>
  </si>
  <si>
    <t>Pin- rout 40</t>
  </si>
  <si>
    <t>Lunch- empanadas</t>
  </si>
  <si>
    <t>Beer and wine at internet gas station</t>
  </si>
  <si>
    <t>Dinner- irish pub</t>
  </si>
  <si>
    <t>Cheese and crackers</t>
  </si>
  <si>
    <t>Lunch- Irish pub</t>
  </si>
  <si>
    <t>Beer at internet gas station</t>
  </si>
  <si>
    <t>Labor for transmission</t>
  </si>
  <si>
    <t>Hot sauce</t>
  </si>
  <si>
    <t>Camping in Glacier National park</t>
  </si>
  <si>
    <t>Phone call home for Grandpy's b-day</t>
  </si>
  <si>
    <t>Tip for window washer</t>
  </si>
  <si>
    <t>Ferry across Straights of Megelan</t>
  </si>
  <si>
    <t>Museum- El Fin del Mundo</t>
  </si>
  <si>
    <t>Sailing tour of the Beagle Channel</t>
  </si>
  <si>
    <t>Dave's souvenirs for family</t>
  </si>
  <si>
    <t>Beer at Casino - 1 375cl bottle!</t>
  </si>
  <si>
    <t>Beer at gas station- 1lt bottle- that’s better</t>
  </si>
  <si>
    <t>NP Tierra del Fuego</t>
  </si>
  <si>
    <t>Chocolate milk</t>
  </si>
  <si>
    <t>12 AR pesos</t>
  </si>
  <si>
    <t>Sprite at ferry crossing</t>
  </si>
  <si>
    <t>Sold all of our stuff at the market</t>
  </si>
  <si>
    <t>Sold more stuff at the market</t>
  </si>
  <si>
    <t>Metal water bottles</t>
  </si>
  <si>
    <t>Big suitcase for all of our stuff to get home on the plane</t>
  </si>
  <si>
    <t>Gear shift knob- because we thought we were selling the truck</t>
  </si>
  <si>
    <t>New Tires- that’s right! Didn't sell the truck!</t>
  </si>
  <si>
    <t>New tools for truck</t>
  </si>
  <si>
    <t>Swaybar fix- by guys who installed new tires</t>
  </si>
  <si>
    <t>Toffee</t>
  </si>
  <si>
    <t>Dinner- at Mt. Fitzroy</t>
  </si>
  <si>
    <t>Perito Moreno Glacier NP</t>
  </si>
  <si>
    <t>Torres del Paine NP entrance x2</t>
  </si>
  <si>
    <t>Navimag Ferry- Puerto Netales to Puerto Montt</t>
  </si>
  <si>
    <t>Coffee  on ferry</t>
  </si>
  <si>
    <t>Tip for ferry crew</t>
  </si>
  <si>
    <t>Juice and yogurt</t>
  </si>
  <si>
    <t>Lunch and beer</t>
  </si>
  <si>
    <t>Sold 1 surf board and surf board bag</t>
  </si>
  <si>
    <t>Sold other surf board</t>
  </si>
  <si>
    <t xml:space="preserve">Phone call home  </t>
  </si>
  <si>
    <t>Hotel San Carlos</t>
  </si>
  <si>
    <t>Picada and wine at boliche</t>
  </si>
  <si>
    <t>Bike rental donation</t>
  </si>
  <si>
    <t>Lunch and beers</t>
  </si>
  <si>
    <t>Boliche dinner and drinks</t>
  </si>
  <si>
    <t>Spa-message for Kacey</t>
  </si>
  <si>
    <t>Pasta lunch in park</t>
  </si>
  <si>
    <t>Belts and Knifes</t>
  </si>
  <si>
    <t>Big leather hide</t>
  </si>
  <si>
    <t>Wallets</t>
  </si>
  <si>
    <t>Mcdonalds</t>
  </si>
  <si>
    <t>gum</t>
  </si>
  <si>
    <t>Water and pepsi</t>
  </si>
  <si>
    <t>Amy's water</t>
  </si>
  <si>
    <t>Bar with Amy</t>
  </si>
  <si>
    <t>1st round</t>
  </si>
  <si>
    <t>2nd round</t>
  </si>
  <si>
    <t>Kacey's wine</t>
  </si>
  <si>
    <t>Dinner- gnocchi</t>
  </si>
  <si>
    <t>Metro</t>
  </si>
  <si>
    <t>Gum</t>
  </si>
  <si>
    <t>Welcome sign</t>
  </si>
  <si>
    <t>Jewelry</t>
  </si>
  <si>
    <t>Smoothies</t>
  </si>
  <si>
    <t>Photo exhibition</t>
  </si>
  <si>
    <t>Lunch with Amy</t>
  </si>
  <si>
    <t>Dinner at Facrico del Taco</t>
  </si>
  <si>
    <t>For Kacey</t>
  </si>
  <si>
    <t xml:space="preserve">Cheese  </t>
  </si>
  <si>
    <t>Mate gourd</t>
  </si>
  <si>
    <t>Polo belt- Kacey</t>
  </si>
  <si>
    <t>Leather purse- Kacey</t>
  </si>
  <si>
    <t>Dinner at Quilmes beer garden</t>
  </si>
  <si>
    <t>Buque Bus Ferry to Uruguay x2 (1st class there, tourist on the way back)</t>
  </si>
  <si>
    <t>35 AR peso</t>
  </si>
  <si>
    <t>Book Ends (plus some AR pesos)</t>
  </si>
  <si>
    <t>Rest of book end price in AR pesos</t>
  </si>
  <si>
    <t>Ice Cream</t>
  </si>
  <si>
    <t>Ceramic Sugar bowl</t>
  </si>
  <si>
    <t>Dave's UR coins and bills</t>
  </si>
  <si>
    <t>Dinner- las Cabras</t>
  </si>
  <si>
    <t>Disco party</t>
  </si>
  <si>
    <t>El Tigre boat ticket</t>
  </si>
  <si>
    <t>Canoe Rental</t>
  </si>
  <si>
    <t>Pasta for Kacey</t>
  </si>
  <si>
    <t>Empanadas for Dave</t>
  </si>
  <si>
    <t>Belt for Tyler</t>
  </si>
  <si>
    <t>Mate Straw</t>
  </si>
  <si>
    <t>Drinks for Hannah's party</t>
  </si>
  <si>
    <t>Bus back to BA x2</t>
  </si>
  <si>
    <t>Last Dinner!- las Cabras</t>
  </si>
  <si>
    <t>Truck Storage at Port</t>
  </si>
  <si>
    <t>Zarate port terminal fee</t>
  </si>
  <si>
    <t>Fright to Baltimore</t>
  </si>
  <si>
    <t>Bill of Lading</t>
  </si>
  <si>
    <t>Terminal fee and storage in Baltimore</t>
  </si>
  <si>
    <t>Flight home from BA to Denver x2</t>
  </si>
  <si>
    <t>Havana Chocolates</t>
  </si>
  <si>
    <t>Heavy Bag fee at airport</t>
  </si>
  <si>
    <t>Airport salad and wine</t>
  </si>
  <si>
    <t>Airport alfajors</t>
  </si>
  <si>
    <t>Left over money into Dave's pocket</t>
  </si>
  <si>
    <t>Toll x 4</t>
  </si>
  <si>
    <t>Toll x 3</t>
  </si>
  <si>
    <t>Toll x 5</t>
  </si>
  <si>
    <t>Category Totals</t>
  </si>
  <si>
    <t>Light house x2</t>
  </si>
  <si>
    <t>5 Toll</t>
  </si>
  <si>
    <t>2 Toll</t>
  </si>
  <si>
    <t>3 Toll</t>
  </si>
  <si>
    <t>Snacks @ soccer game</t>
  </si>
  <si>
    <t>Number of Days:</t>
  </si>
  <si>
    <t>Number of Days*</t>
  </si>
  <si>
    <t>* Number of days is calculated based on which country we started in on that particular day</t>
  </si>
  <si>
    <t>2 more Gas jugs preparing for desert</t>
  </si>
  <si>
    <t>-</t>
  </si>
  <si>
    <t>Average per Day**</t>
  </si>
  <si>
    <t>Quetzal</t>
  </si>
  <si>
    <t>BZ Dollar</t>
  </si>
  <si>
    <t>Free</t>
  </si>
  <si>
    <t>Checked bag fee</t>
  </si>
  <si>
    <t>Lightrail BWI to Baltimore</t>
  </si>
  <si>
    <t>Greek lunch</t>
  </si>
  <si>
    <t>B-day present: Beer + 2 lotto tickets</t>
  </si>
  <si>
    <t>Sushi dinner</t>
  </si>
  <si>
    <t>Beers at WTF Hotel</t>
  </si>
  <si>
    <t>Kacey- breakfast</t>
  </si>
  <si>
    <t>Taxi to port</t>
  </si>
  <si>
    <t>Port security escort</t>
  </si>
  <si>
    <t>Fax fee</t>
  </si>
  <si>
    <t>New Battery</t>
  </si>
  <si>
    <t>Sodas at 7-11</t>
  </si>
  <si>
    <t>Baltimore</t>
  </si>
  <si>
    <t>DC</t>
  </si>
  <si>
    <t>Trader Joes</t>
  </si>
  <si>
    <t>Qt of oil</t>
  </si>
  <si>
    <t>Hot McDonalds breakfast</t>
  </si>
  <si>
    <t>Uncle Sams cheese steaks</t>
  </si>
  <si>
    <t>Panera- internet</t>
  </si>
  <si>
    <t>Phipps Conservatory</t>
  </si>
  <si>
    <t>Pittsburgh</t>
  </si>
  <si>
    <t>Church Brew House</t>
  </si>
  <si>
    <t>DSW- Dave's Sperrys</t>
  </si>
  <si>
    <t>Ikea</t>
  </si>
  <si>
    <t>Camping- Raccoon Creek State Park</t>
  </si>
  <si>
    <t>Steak and Shake lunch</t>
  </si>
  <si>
    <t>Dinner- Olive Garden</t>
  </si>
  <si>
    <t>Starbucks- plug in cell phones</t>
  </si>
  <si>
    <t xml:space="preserve">Steak and Shake  </t>
  </si>
  <si>
    <t>Subway Lunch</t>
  </si>
  <si>
    <t>Beer Koozy for Jan b-day</t>
  </si>
  <si>
    <t>Kansas toll</t>
  </si>
  <si>
    <t>Daily Spending</t>
  </si>
  <si>
    <t>3 Day Weighted Average</t>
  </si>
  <si>
    <t>5 Day Weighted Average</t>
  </si>
  <si>
    <t>7 Day Weighted Average</t>
  </si>
  <si>
    <t>comandocaralarms.com</t>
  </si>
  <si>
    <t>Locking wheel lugs</t>
  </si>
  <si>
    <t>JC Whitney</t>
  </si>
  <si>
    <t>14 reading books, 4 guide books, 1 Tacoma repair manual, $84 Travel pole spear, $150 64gb upgrade for eeePc</t>
  </si>
  <si>
    <t>Ahoycaptain.com</t>
  </si>
  <si>
    <t>Car alarm, tailgate lock</t>
  </si>
  <si>
    <t>Engel 14qt fridge</t>
  </si>
  <si>
    <t>ase-supply.com</t>
  </si>
  <si>
    <t>swoopo.com</t>
  </si>
  <si>
    <t>Canon Rebel T1i- won on bidding website swoopo.com- ***DON’T TRY TO WIN ON THIS SITE ANY MORE! THEY CHANGED THE RULES AND IT IS MUCH HARDER TO WIN NOW (5-30-2011)***</t>
  </si>
  <si>
    <t>Patagonia Down Vest (for Kacey)</t>
  </si>
  <si>
    <t>rei.com</t>
  </si>
  <si>
    <t>theinverterstore.com</t>
  </si>
  <si>
    <t>800 Watt power inverter (should have gotten 1200 watt)</t>
  </si>
  <si>
    <t>2 trip hats</t>
  </si>
  <si>
    <t>alternativeapparel.com</t>
  </si>
  <si>
    <t>Maglight 3-D cell LED flashlight with mounting brackets, road music CD, 3/4"x15' velcro roll for bug screens for front windows (didn't end up using)</t>
  </si>
  <si>
    <t>Amazon.com</t>
  </si>
  <si>
    <t>Moosejaw.com</t>
  </si>
  <si>
    <t>Drivers License renewal for Kacey</t>
  </si>
  <si>
    <t>Colorado DMV</t>
  </si>
  <si>
    <t>1 Optima yellow top deep cycle battery, 1 Optima red top starter battery</t>
  </si>
  <si>
    <t>optimabatteries.com</t>
  </si>
  <si>
    <t>12 Central and South American maps, 2 diving knifes, Asus eeePc 901 laptop, 7 reading books, 500GB WD Passport hard drive, extra batteries for all cameras</t>
  </si>
  <si>
    <t>Canon Powershot SD780 and extra battery</t>
  </si>
  <si>
    <t>0-360.com</t>
  </si>
  <si>
    <t>6 months travel-health insurance for both of us</t>
  </si>
  <si>
    <t>worldnomads.com</t>
  </si>
  <si>
    <t>HP Mini 110-1020NR laptop</t>
  </si>
  <si>
    <t>jr.com</t>
  </si>
  <si>
    <t>500GB WD passport harddrive, hard drive case, Rough Guide to South America</t>
  </si>
  <si>
    <t>flippac.com</t>
  </si>
  <si>
    <t>Flippack camper topper painted to match truck color</t>
  </si>
  <si>
    <t>Truck repair/tune-up</t>
  </si>
  <si>
    <t>Rulon's Service, Fort Collins CO</t>
  </si>
  <si>
    <t>Various supplies and equipment</t>
  </si>
  <si>
    <t>Walmart, Harbor Freight, REI, Home Depot Fort Collins. CO</t>
  </si>
  <si>
    <t>~$1,300.00</t>
  </si>
  <si>
    <t>~$1,500.00</t>
  </si>
  <si>
    <t>Total:</t>
  </si>
  <si>
    <t>Black Jack winnings</t>
  </si>
  <si>
    <t>average</t>
  </si>
  <si>
    <t>total</t>
  </si>
  <si>
    <t>Adjusted APD***</t>
  </si>
  <si>
    <t>Flight Den - BWI- 12500 mile points per person</t>
  </si>
  <si>
    <t>Brazil</t>
  </si>
  <si>
    <t>Real (but we only used the AR peso)</t>
  </si>
  <si>
    <t>Exchange Rate (AR peso):</t>
  </si>
  <si>
    <t>Daily Expenditures</t>
  </si>
  <si>
    <t>Pre-departure Costs</t>
  </si>
  <si>
    <t>Trip Total</t>
  </si>
  <si>
    <t>Grand Total</t>
  </si>
  <si>
    <t>*** Adjusted Average per Day (ADP) excludes major one-time expenses such as airfare and shipping the truck.  These values should give a more realistic daily average, but as you can see, major one-time expenses can add upwards of 50% to the daily average, so it was essential to over estimate our daily budget in the planning stage to account for this.</t>
  </si>
  <si>
    <t>Running Cumulative Total</t>
  </si>
  <si>
    <t>Bureaucratic Fee</t>
  </si>
  <si>
    <t>Health &amp; Hygiene</t>
  </si>
  <si>
    <t>Truck Maintenance</t>
  </si>
  <si>
    <t>** Daily totals for Honduras, and for Brazil and Uruguay were included in the Average per Day for El Salvador and Argentina, respectively- because we didn't spend a whole day in these three countries</t>
  </si>
  <si>
    <t>Little Caesars Pizza</t>
  </si>
  <si>
    <t>Dinner at Hamilton's</t>
  </si>
  <si>
    <t>AC pulley and parts</t>
  </si>
  <si>
    <t>Cinnamon rolls</t>
  </si>
  <si>
    <t>Chipotle</t>
  </si>
  <si>
    <t>Bar tray and Dave Naty Boh t-shirt</t>
  </si>
  <si>
    <t>St. Louise Arch NP</t>
  </si>
  <si>
    <t>Hacky Sack &amp; Pouch</t>
  </si>
  <si>
    <t>Kacey Earrings</t>
  </si>
  <si>
    <t>Teotihuacan Ruins</t>
  </si>
  <si>
    <t>Guatemala exit stamp</t>
  </si>
  <si>
    <t>Beggar</t>
  </si>
  <si>
    <t>Milk for new mom beggar</t>
  </si>
  <si>
    <t>Dinner, fast food chicken in David</t>
  </si>
  <si>
    <t>Water &amp; Moms</t>
  </si>
  <si>
    <t>Police bribe (fucking Canadians)</t>
  </si>
  <si>
    <t>Beers &amp; Mama Neera's Juice</t>
  </si>
  <si>
    <t>Beer &amp; Mama Neera's Juice</t>
  </si>
  <si>
    <t>$ to beggar</t>
  </si>
  <si>
    <t>Movie, Bastards w/out Glory</t>
  </si>
  <si>
    <t>Emerald Earrings</t>
  </si>
  <si>
    <t>Bus back , Kathy's bag was slit</t>
  </si>
  <si>
    <t>&amp; to beggar</t>
  </si>
  <si>
    <t>Kacey Terrorist scarves</t>
  </si>
  <si>
    <t>Beggars</t>
  </si>
  <si>
    <t>Kacey earrings</t>
  </si>
  <si>
    <t>Hostel Olazo, Huaraz</t>
  </si>
  <si>
    <t>Dune Buggy tour</t>
  </si>
  <si>
    <t>Machu Picchu Museum</t>
  </si>
  <si>
    <t>Wine boxes</t>
  </si>
  <si>
    <t>Bustards- double charged us</t>
  </si>
  <si>
    <t>Dinner- Krishna India food</t>
  </si>
  <si>
    <t>Old purse, lighter, necklace</t>
  </si>
  <si>
    <t>Handy cam lens cover</t>
  </si>
  <si>
    <t>Lunch- giant sandwiches</t>
  </si>
  <si>
    <t>Hostel- La Posta Ushuaia</t>
  </si>
  <si>
    <t>Lunch- Bambu Chinese food</t>
  </si>
  <si>
    <t>Hot Chocolates</t>
  </si>
  <si>
    <t>Quarter pounder at McDonalds</t>
  </si>
  <si>
    <t>Custom hand made polo boots x 2 w/shipping to US</t>
  </si>
  <si>
    <t>Gum and croissants</t>
  </si>
  <si>
    <t>Peanuts</t>
  </si>
  <si>
    <t>Earrings</t>
  </si>
  <si>
    <t>Coasters for Tom and Becky</t>
  </si>
  <si>
    <t>Hair cut for Dave</t>
  </si>
  <si>
    <t>1314-200amp Sure Power battery separator for duel batteries</t>
  </si>
  <si>
    <t>Mountain Hardware Sub-Zero down vest (for Dave)</t>
  </si>
  <si>
    <t>0-360 panoramic lens</t>
  </si>
  <si>
    <t>95° South - Summary of Trip Costs</t>
  </si>
  <si>
    <t xml:space="preserve"> </t>
  </si>
  <si>
    <t>Price</t>
  </si>
  <si>
    <t>Item(s)</t>
  </si>
  <si>
    <t>Purchased at?</t>
  </si>
</sst>
</file>

<file path=xl/styles.xml><?xml version="1.0" encoding="utf-8"?>
<styleSheet xmlns="http://schemas.openxmlformats.org/spreadsheetml/2006/main">
  <numFmts count="3">
    <numFmt numFmtId="164" formatCode="[$-409]mmmm\ d\,\ yyyy;@"/>
    <numFmt numFmtId="165" formatCode="&quot;$&quot;#,##0.00"/>
    <numFmt numFmtId="166" formatCode="&quot;$&quot;#,##0.00;[Red]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2" fontId="0" fillId="0" borderId="0" xfId="0" applyNumberFormat="1"/>
    <xf numFmtId="0" fontId="0" fillId="0" borderId="0" xfId="0" applyFont="1"/>
    <xf numFmtId="0" fontId="0" fillId="0" borderId="0" xfId="0" applyAlignment="1">
      <alignment wrapText="1"/>
    </xf>
    <xf numFmtId="2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5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/>
    <xf numFmtId="165" fontId="0" fillId="0" borderId="1" xfId="0" applyNumberFormat="1" applyBorder="1"/>
    <xf numFmtId="164" fontId="0" fillId="0" borderId="0" xfId="0" applyNumberFormat="1" applyAlignme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2" borderId="0" xfId="0" applyFill="1"/>
    <xf numFmtId="0" fontId="1" fillId="0" borderId="3" xfId="0" applyFont="1" applyBorder="1"/>
    <xf numFmtId="0" fontId="1" fillId="0" borderId="4" xfId="0" applyFont="1" applyBorder="1"/>
    <xf numFmtId="165" fontId="0" fillId="2" borderId="0" xfId="0" applyNumberFormat="1" applyFill="1" applyBorder="1"/>
    <xf numFmtId="165" fontId="0" fillId="2" borderId="6" xfId="0" applyNumberFormat="1" applyFill="1" applyBorder="1"/>
    <xf numFmtId="0" fontId="1" fillId="0" borderId="5" xfId="0" applyFont="1" applyBorder="1"/>
    <xf numFmtId="0" fontId="0" fillId="0" borderId="0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2" borderId="5" xfId="0" applyFill="1" applyBorder="1"/>
    <xf numFmtId="165" fontId="0" fillId="2" borderId="1" xfId="0" applyNumberFormat="1" applyFill="1" applyBorder="1"/>
    <xf numFmtId="165" fontId="0" fillId="2" borderId="8" xfId="0" applyNumberFormat="1" applyFill="1" applyBorder="1"/>
    <xf numFmtId="165" fontId="0" fillId="2" borderId="3" xfId="0" applyNumberFormat="1" applyFill="1" applyBorder="1"/>
    <xf numFmtId="165" fontId="0" fillId="2" borderId="4" xfId="0" applyNumberFormat="1" applyFill="1" applyBorder="1"/>
    <xf numFmtId="0" fontId="1" fillId="0" borderId="9" xfId="0" applyFont="1" applyBorder="1"/>
    <xf numFmtId="165" fontId="0" fillId="2" borderId="9" xfId="0" applyNumberFormat="1" applyFill="1" applyBorder="1"/>
    <xf numFmtId="0" fontId="0" fillId="0" borderId="10" xfId="0" applyNumberFormat="1" applyBorder="1" applyAlignment="1">
      <alignment horizontal="center"/>
    </xf>
    <xf numFmtId="165" fontId="0" fillId="2" borderId="10" xfId="0" applyNumberFormat="1" applyFill="1" applyBorder="1"/>
    <xf numFmtId="165" fontId="0" fillId="2" borderId="11" xfId="0" applyNumberFormat="1" applyFill="1" applyBorder="1"/>
    <xf numFmtId="0" fontId="1" fillId="2" borderId="2" xfId="0" applyFont="1" applyFill="1" applyBorder="1"/>
    <xf numFmtId="0" fontId="1" fillId="2" borderId="7" xfId="0" applyFont="1" applyFill="1" applyBorder="1"/>
    <xf numFmtId="165" fontId="0" fillId="3" borderId="0" xfId="0" applyNumberFormat="1" applyFill="1"/>
    <xf numFmtId="165" fontId="0" fillId="0" borderId="0" xfId="0" applyNumberFormat="1" applyFill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166" fontId="0" fillId="0" borderId="0" xfId="0" applyNumberFormat="1"/>
    <xf numFmtId="165" fontId="2" fillId="0" borderId="0" xfId="0" applyNumberFormat="1" applyFont="1"/>
    <xf numFmtId="0" fontId="1" fillId="2" borderId="5" xfId="0" applyFont="1" applyFill="1" applyBorder="1"/>
    <xf numFmtId="165" fontId="0" fillId="2" borderId="0" xfId="0" quotePrefix="1" applyNumberFormat="1" applyFill="1" applyBorder="1" applyAlignment="1">
      <alignment horizontal="center" vertical="center"/>
    </xf>
    <xf numFmtId="165" fontId="0" fillId="2" borderId="6" xfId="0" quotePrefix="1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9" xfId="0" applyBorder="1"/>
    <xf numFmtId="165" fontId="0" fillId="3" borderId="10" xfId="0" applyNumberFormat="1" applyFill="1" applyBorder="1"/>
    <xf numFmtId="165" fontId="0" fillId="3" borderId="0" xfId="0" applyNumberFormat="1" applyFill="1" applyBorder="1"/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1" fillId="4" borderId="2" xfId="0" applyFont="1" applyFill="1" applyBorder="1"/>
    <xf numFmtId="165" fontId="1" fillId="4" borderId="9" xfId="0" applyNumberFormat="1" applyFont="1" applyFill="1" applyBorder="1"/>
    <xf numFmtId="0" fontId="1" fillId="3" borderId="7" xfId="0" applyFont="1" applyFill="1" applyBorder="1"/>
    <xf numFmtId="165" fontId="0" fillId="3" borderId="11" xfId="0" applyNumberFormat="1" applyFill="1" applyBorder="1"/>
    <xf numFmtId="165" fontId="0" fillId="3" borderId="1" xfId="0" applyNumberFormat="1" applyFill="1" applyBorder="1"/>
    <xf numFmtId="165" fontId="0" fillId="3" borderId="1" xfId="0" quotePrefix="1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/>
    </xf>
    <xf numFmtId="165" fontId="0" fillId="3" borderId="8" xfId="0" quotePrefix="1" applyNumberFormat="1" applyFill="1" applyBorder="1" applyAlignment="1">
      <alignment horizontal="center"/>
    </xf>
    <xf numFmtId="0" fontId="0" fillId="3" borderId="5" xfId="0" applyFill="1" applyBorder="1"/>
    <xf numFmtId="165" fontId="0" fillId="3" borderId="6" xfId="0" applyNumberFormat="1" applyFill="1" applyBorder="1"/>
    <xf numFmtId="0" fontId="0" fillId="3" borderId="7" xfId="0" applyFill="1" applyBorder="1"/>
    <xf numFmtId="165" fontId="0" fillId="3" borderId="8" xfId="0" applyNumberFormat="1" applyFill="1" applyBorder="1"/>
    <xf numFmtId="166" fontId="0" fillId="0" borderId="0" xfId="0" applyNumberFormat="1" applyAlignment="1">
      <alignment horizontal="center"/>
    </xf>
    <xf numFmtId="166" fontId="0" fillId="0" borderId="0" xfId="0" applyNumberFormat="1" applyBorder="1" applyAlignment="1">
      <alignment horizontal="center"/>
    </xf>
    <xf numFmtId="0" fontId="1" fillId="0" borderId="12" xfId="0" applyFont="1" applyBorder="1"/>
    <xf numFmtId="166" fontId="1" fillId="0" borderId="1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95° South - </a:t>
            </a:r>
            <a:r>
              <a:rPr lang="en-US" sz="1800" b="1" i="0" baseline="0"/>
              <a:t>Average per Day and Cumulative Trip Cost</a:t>
            </a:r>
            <a:endParaRPr lang="en-US"/>
          </a:p>
        </c:rich>
      </c:tx>
      <c:layout>
        <c:manualLayout>
          <c:xMode val="edge"/>
          <c:yMode val="edge"/>
          <c:x val="0.231773703241307"/>
          <c:y val="9.6647789363916211E-3"/>
        </c:manualLayout>
      </c:layout>
    </c:title>
    <c:plotArea>
      <c:layout>
        <c:manualLayout>
          <c:layoutTarget val="inner"/>
          <c:xMode val="edge"/>
          <c:yMode val="edge"/>
          <c:x val="7.4488812346094974E-2"/>
          <c:y val="6.10103896394509E-2"/>
          <c:w val="0.68479326272221153"/>
          <c:h val="0.73395035779533502"/>
        </c:manualLayout>
      </c:layout>
      <c:lineChart>
        <c:grouping val="standard"/>
        <c:ser>
          <c:idx val="0"/>
          <c:order val="0"/>
          <c:tx>
            <c:strRef>
              <c:f>'Trip Cost Graph'!$B$1</c:f>
              <c:strCache>
                <c:ptCount val="1"/>
                <c:pt idx="0">
                  <c:v>Daily Expenditures</c:v>
                </c:pt>
              </c:strCache>
            </c:strRef>
          </c:tx>
          <c:marker>
            <c:symbol val="none"/>
          </c:marker>
          <c:cat>
            <c:numRef>
              <c:f>'Trip Cost Graph'!$A$2:$A$290</c:f>
              <c:numCache>
                <c:formatCode>[$-409]mmmm\ d\,\ yyyy;@</c:formatCode>
                <c:ptCount val="289"/>
                <c:pt idx="0">
                  <c:v>40021</c:v>
                </c:pt>
                <c:pt idx="1">
                  <c:v>40022</c:v>
                </c:pt>
                <c:pt idx="2">
                  <c:v>40023</c:v>
                </c:pt>
                <c:pt idx="3">
                  <c:v>40024</c:v>
                </c:pt>
                <c:pt idx="4">
                  <c:v>40025</c:v>
                </c:pt>
                <c:pt idx="5">
                  <c:v>40026</c:v>
                </c:pt>
                <c:pt idx="6">
                  <c:v>40027</c:v>
                </c:pt>
                <c:pt idx="7">
                  <c:v>40028</c:v>
                </c:pt>
                <c:pt idx="8">
                  <c:v>40029</c:v>
                </c:pt>
                <c:pt idx="9">
                  <c:v>40030</c:v>
                </c:pt>
                <c:pt idx="10">
                  <c:v>40031</c:v>
                </c:pt>
                <c:pt idx="11">
                  <c:v>40032</c:v>
                </c:pt>
                <c:pt idx="12">
                  <c:v>40033</c:v>
                </c:pt>
                <c:pt idx="13">
                  <c:v>40034</c:v>
                </c:pt>
                <c:pt idx="14">
                  <c:v>40035</c:v>
                </c:pt>
                <c:pt idx="15">
                  <c:v>40036</c:v>
                </c:pt>
                <c:pt idx="16">
                  <c:v>40037</c:v>
                </c:pt>
                <c:pt idx="17">
                  <c:v>40038</c:v>
                </c:pt>
                <c:pt idx="18">
                  <c:v>40039</c:v>
                </c:pt>
                <c:pt idx="19">
                  <c:v>40040</c:v>
                </c:pt>
                <c:pt idx="20">
                  <c:v>40041</c:v>
                </c:pt>
                <c:pt idx="21">
                  <c:v>40042</c:v>
                </c:pt>
                <c:pt idx="22">
                  <c:v>40043</c:v>
                </c:pt>
                <c:pt idx="23">
                  <c:v>40044</c:v>
                </c:pt>
                <c:pt idx="24">
                  <c:v>40045</c:v>
                </c:pt>
                <c:pt idx="25">
                  <c:v>40046</c:v>
                </c:pt>
                <c:pt idx="26">
                  <c:v>40047</c:v>
                </c:pt>
                <c:pt idx="27">
                  <c:v>40048</c:v>
                </c:pt>
                <c:pt idx="28">
                  <c:v>40049</c:v>
                </c:pt>
                <c:pt idx="29">
                  <c:v>40050</c:v>
                </c:pt>
                <c:pt idx="30">
                  <c:v>40051</c:v>
                </c:pt>
                <c:pt idx="31">
                  <c:v>40052</c:v>
                </c:pt>
                <c:pt idx="32">
                  <c:v>40053</c:v>
                </c:pt>
                <c:pt idx="33">
                  <c:v>40054</c:v>
                </c:pt>
                <c:pt idx="34">
                  <c:v>40055</c:v>
                </c:pt>
                <c:pt idx="35">
                  <c:v>40056</c:v>
                </c:pt>
                <c:pt idx="36">
                  <c:v>40057</c:v>
                </c:pt>
                <c:pt idx="37">
                  <c:v>40058</c:v>
                </c:pt>
                <c:pt idx="38">
                  <c:v>40059</c:v>
                </c:pt>
                <c:pt idx="39">
                  <c:v>40060</c:v>
                </c:pt>
                <c:pt idx="40">
                  <c:v>40061</c:v>
                </c:pt>
                <c:pt idx="41">
                  <c:v>40062</c:v>
                </c:pt>
                <c:pt idx="42">
                  <c:v>40063</c:v>
                </c:pt>
                <c:pt idx="43">
                  <c:v>40064</c:v>
                </c:pt>
                <c:pt idx="44">
                  <c:v>40065</c:v>
                </c:pt>
                <c:pt idx="45">
                  <c:v>40066</c:v>
                </c:pt>
                <c:pt idx="46">
                  <c:v>40067</c:v>
                </c:pt>
                <c:pt idx="47">
                  <c:v>40068</c:v>
                </c:pt>
                <c:pt idx="48">
                  <c:v>40069</c:v>
                </c:pt>
                <c:pt idx="49">
                  <c:v>40070</c:v>
                </c:pt>
                <c:pt idx="50">
                  <c:v>40071</c:v>
                </c:pt>
                <c:pt idx="51">
                  <c:v>40072</c:v>
                </c:pt>
                <c:pt idx="52">
                  <c:v>40073</c:v>
                </c:pt>
                <c:pt idx="53">
                  <c:v>40074</c:v>
                </c:pt>
                <c:pt idx="54">
                  <c:v>40075</c:v>
                </c:pt>
                <c:pt idx="55">
                  <c:v>40076</c:v>
                </c:pt>
                <c:pt idx="56">
                  <c:v>40077</c:v>
                </c:pt>
                <c:pt idx="57">
                  <c:v>40078</c:v>
                </c:pt>
                <c:pt idx="58">
                  <c:v>40079</c:v>
                </c:pt>
                <c:pt idx="59">
                  <c:v>40080</c:v>
                </c:pt>
                <c:pt idx="60">
                  <c:v>40081</c:v>
                </c:pt>
                <c:pt idx="61">
                  <c:v>40082</c:v>
                </c:pt>
                <c:pt idx="62">
                  <c:v>40083</c:v>
                </c:pt>
                <c:pt idx="63">
                  <c:v>40084</c:v>
                </c:pt>
                <c:pt idx="64">
                  <c:v>40085</c:v>
                </c:pt>
                <c:pt idx="65">
                  <c:v>40086</c:v>
                </c:pt>
                <c:pt idx="66">
                  <c:v>40087</c:v>
                </c:pt>
                <c:pt idx="67">
                  <c:v>40088</c:v>
                </c:pt>
                <c:pt idx="68">
                  <c:v>40089</c:v>
                </c:pt>
                <c:pt idx="69">
                  <c:v>40090</c:v>
                </c:pt>
                <c:pt idx="70">
                  <c:v>40091</c:v>
                </c:pt>
                <c:pt idx="71">
                  <c:v>40092</c:v>
                </c:pt>
                <c:pt idx="72">
                  <c:v>40093</c:v>
                </c:pt>
                <c:pt idx="73">
                  <c:v>40094</c:v>
                </c:pt>
                <c:pt idx="74">
                  <c:v>40095</c:v>
                </c:pt>
                <c:pt idx="75">
                  <c:v>40096</c:v>
                </c:pt>
                <c:pt idx="76">
                  <c:v>40097</c:v>
                </c:pt>
                <c:pt idx="77">
                  <c:v>40098</c:v>
                </c:pt>
                <c:pt idx="78">
                  <c:v>40099</c:v>
                </c:pt>
                <c:pt idx="79">
                  <c:v>40100</c:v>
                </c:pt>
                <c:pt idx="80">
                  <c:v>40101</c:v>
                </c:pt>
                <c:pt idx="81">
                  <c:v>40102</c:v>
                </c:pt>
                <c:pt idx="82">
                  <c:v>40103</c:v>
                </c:pt>
                <c:pt idx="83">
                  <c:v>40104</c:v>
                </c:pt>
                <c:pt idx="84">
                  <c:v>40105</c:v>
                </c:pt>
                <c:pt idx="85">
                  <c:v>40106</c:v>
                </c:pt>
                <c:pt idx="86">
                  <c:v>40107</c:v>
                </c:pt>
                <c:pt idx="87">
                  <c:v>40108</c:v>
                </c:pt>
                <c:pt idx="88">
                  <c:v>40109</c:v>
                </c:pt>
                <c:pt idx="89">
                  <c:v>40110</c:v>
                </c:pt>
                <c:pt idx="90">
                  <c:v>40111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40117</c:v>
                </c:pt>
                <c:pt idx="97">
                  <c:v>40118</c:v>
                </c:pt>
                <c:pt idx="98">
                  <c:v>40119</c:v>
                </c:pt>
                <c:pt idx="99">
                  <c:v>40120</c:v>
                </c:pt>
                <c:pt idx="100">
                  <c:v>40121</c:v>
                </c:pt>
                <c:pt idx="101">
                  <c:v>40122</c:v>
                </c:pt>
                <c:pt idx="102">
                  <c:v>40123</c:v>
                </c:pt>
                <c:pt idx="103">
                  <c:v>40124</c:v>
                </c:pt>
                <c:pt idx="104">
                  <c:v>40125</c:v>
                </c:pt>
                <c:pt idx="105">
                  <c:v>40126</c:v>
                </c:pt>
                <c:pt idx="106">
                  <c:v>40127</c:v>
                </c:pt>
                <c:pt idx="107">
                  <c:v>40128</c:v>
                </c:pt>
                <c:pt idx="108">
                  <c:v>40129</c:v>
                </c:pt>
                <c:pt idx="109">
                  <c:v>40130</c:v>
                </c:pt>
                <c:pt idx="110">
                  <c:v>40132</c:v>
                </c:pt>
                <c:pt idx="111">
                  <c:v>40133</c:v>
                </c:pt>
                <c:pt idx="112">
                  <c:v>40133</c:v>
                </c:pt>
                <c:pt idx="113">
                  <c:v>40134</c:v>
                </c:pt>
                <c:pt idx="114">
                  <c:v>40135</c:v>
                </c:pt>
                <c:pt idx="115">
                  <c:v>40136</c:v>
                </c:pt>
                <c:pt idx="116">
                  <c:v>40137</c:v>
                </c:pt>
                <c:pt idx="117">
                  <c:v>40138</c:v>
                </c:pt>
                <c:pt idx="118">
                  <c:v>40139</c:v>
                </c:pt>
                <c:pt idx="119">
                  <c:v>40140</c:v>
                </c:pt>
                <c:pt idx="120">
                  <c:v>40141</c:v>
                </c:pt>
                <c:pt idx="121">
                  <c:v>40142</c:v>
                </c:pt>
                <c:pt idx="122">
                  <c:v>40143</c:v>
                </c:pt>
                <c:pt idx="123">
                  <c:v>40144</c:v>
                </c:pt>
                <c:pt idx="124">
                  <c:v>40145</c:v>
                </c:pt>
                <c:pt idx="125">
                  <c:v>40146</c:v>
                </c:pt>
                <c:pt idx="126">
                  <c:v>40147</c:v>
                </c:pt>
                <c:pt idx="127">
                  <c:v>40148</c:v>
                </c:pt>
                <c:pt idx="128">
                  <c:v>40149</c:v>
                </c:pt>
                <c:pt idx="129">
                  <c:v>40150</c:v>
                </c:pt>
                <c:pt idx="130">
                  <c:v>40151</c:v>
                </c:pt>
                <c:pt idx="131">
                  <c:v>40152</c:v>
                </c:pt>
                <c:pt idx="132">
                  <c:v>40153</c:v>
                </c:pt>
                <c:pt idx="133">
                  <c:v>40154</c:v>
                </c:pt>
                <c:pt idx="134">
                  <c:v>40155</c:v>
                </c:pt>
                <c:pt idx="135">
                  <c:v>40156</c:v>
                </c:pt>
                <c:pt idx="136">
                  <c:v>40157</c:v>
                </c:pt>
                <c:pt idx="137">
                  <c:v>40158</c:v>
                </c:pt>
                <c:pt idx="138">
                  <c:v>40159</c:v>
                </c:pt>
                <c:pt idx="139">
                  <c:v>40160</c:v>
                </c:pt>
                <c:pt idx="140">
                  <c:v>40161</c:v>
                </c:pt>
                <c:pt idx="141">
                  <c:v>40162</c:v>
                </c:pt>
                <c:pt idx="142">
                  <c:v>40163</c:v>
                </c:pt>
                <c:pt idx="143">
                  <c:v>40164</c:v>
                </c:pt>
                <c:pt idx="144">
                  <c:v>40165</c:v>
                </c:pt>
                <c:pt idx="145">
                  <c:v>40166</c:v>
                </c:pt>
                <c:pt idx="146">
                  <c:v>40167</c:v>
                </c:pt>
                <c:pt idx="147">
                  <c:v>40168</c:v>
                </c:pt>
                <c:pt idx="148">
                  <c:v>40169</c:v>
                </c:pt>
                <c:pt idx="149">
                  <c:v>40170</c:v>
                </c:pt>
                <c:pt idx="150">
                  <c:v>40171</c:v>
                </c:pt>
                <c:pt idx="151">
                  <c:v>40172</c:v>
                </c:pt>
                <c:pt idx="152">
                  <c:v>40173</c:v>
                </c:pt>
                <c:pt idx="153">
                  <c:v>40174</c:v>
                </c:pt>
                <c:pt idx="154">
                  <c:v>40175</c:v>
                </c:pt>
                <c:pt idx="155">
                  <c:v>40176</c:v>
                </c:pt>
                <c:pt idx="156">
                  <c:v>40177</c:v>
                </c:pt>
                <c:pt idx="157">
                  <c:v>40178</c:v>
                </c:pt>
                <c:pt idx="158">
                  <c:v>40179</c:v>
                </c:pt>
                <c:pt idx="159">
                  <c:v>40180</c:v>
                </c:pt>
                <c:pt idx="160">
                  <c:v>40181</c:v>
                </c:pt>
                <c:pt idx="161">
                  <c:v>40182</c:v>
                </c:pt>
                <c:pt idx="162">
                  <c:v>40183</c:v>
                </c:pt>
                <c:pt idx="163">
                  <c:v>40184</c:v>
                </c:pt>
                <c:pt idx="164">
                  <c:v>40185</c:v>
                </c:pt>
                <c:pt idx="165">
                  <c:v>40186</c:v>
                </c:pt>
                <c:pt idx="166">
                  <c:v>40187</c:v>
                </c:pt>
                <c:pt idx="167">
                  <c:v>40188</c:v>
                </c:pt>
                <c:pt idx="168">
                  <c:v>40189</c:v>
                </c:pt>
                <c:pt idx="169">
                  <c:v>40190</c:v>
                </c:pt>
                <c:pt idx="170">
                  <c:v>40191</c:v>
                </c:pt>
                <c:pt idx="171">
                  <c:v>40192</c:v>
                </c:pt>
                <c:pt idx="172">
                  <c:v>40193</c:v>
                </c:pt>
                <c:pt idx="173">
                  <c:v>40194</c:v>
                </c:pt>
                <c:pt idx="174">
                  <c:v>40195</c:v>
                </c:pt>
                <c:pt idx="175">
                  <c:v>40196</c:v>
                </c:pt>
                <c:pt idx="176">
                  <c:v>40197</c:v>
                </c:pt>
                <c:pt idx="177">
                  <c:v>40198</c:v>
                </c:pt>
                <c:pt idx="178">
                  <c:v>40199</c:v>
                </c:pt>
                <c:pt idx="179">
                  <c:v>40200</c:v>
                </c:pt>
                <c:pt idx="180">
                  <c:v>40201</c:v>
                </c:pt>
                <c:pt idx="181">
                  <c:v>40202</c:v>
                </c:pt>
                <c:pt idx="182">
                  <c:v>40203</c:v>
                </c:pt>
                <c:pt idx="183">
                  <c:v>40204</c:v>
                </c:pt>
                <c:pt idx="184">
                  <c:v>40205</c:v>
                </c:pt>
                <c:pt idx="185">
                  <c:v>40206</c:v>
                </c:pt>
                <c:pt idx="186">
                  <c:v>40207</c:v>
                </c:pt>
                <c:pt idx="187">
                  <c:v>40208</c:v>
                </c:pt>
                <c:pt idx="188">
                  <c:v>40209</c:v>
                </c:pt>
                <c:pt idx="189">
                  <c:v>40210</c:v>
                </c:pt>
                <c:pt idx="190">
                  <c:v>40211</c:v>
                </c:pt>
                <c:pt idx="191">
                  <c:v>40212</c:v>
                </c:pt>
                <c:pt idx="192">
                  <c:v>40213</c:v>
                </c:pt>
                <c:pt idx="193">
                  <c:v>40214</c:v>
                </c:pt>
                <c:pt idx="194">
                  <c:v>40215</c:v>
                </c:pt>
                <c:pt idx="195">
                  <c:v>40216</c:v>
                </c:pt>
                <c:pt idx="196">
                  <c:v>40217</c:v>
                </c:pt>
                <c:pt idx="197">
                  <c:v>40218</c:v>
                </c:pt>
                <c:pt idx="198">
                  <c:v>40219</c:v>
                </c:pt>
                <c:pt idx="199">
                  <c:v>40220</c:v>
                </c:pt>
                <c:pt idx="200">
                  <c:v>40221</c:v>
                </c:pt>
                <c:pt idx="201">
                  <c:v>40222</c:v>
                </c:pt>
                <c:pt idx="202">
                  <c:v>40223</c:v>
                </c:pt>
                <c:pt idx="203">
                  <c:v>40224</c:v>
                </c:pt>
                <c:pt idx="204">
                  <c:v>40225</c:v>
                </c:pt>
                <c:pt idx="205">
                  <c:v>40226</c:v>
                </c:pt>
                <c:pt idx="206">
                  <c:v>40227</c:v>
                </c:pt>
                <c:pt idx="207">
                  <c:v>40228</c:v>
                </c:pt>
                <c:pt idx="208">
                  <c:v>40229</c:v>
                </c:pt>
                <c:pt idx="209">
                  <c:v>40230</c:v>
                </c:pt>
                <c:pt idx="210">
                  <c:v>40231</c:v>
                </c:pt>
                <c:pt idx="211">
                  <c:v>40232</c:v>
                </c:pt>
                <c:pt idx="212">
                  <c:v>40233</c:v>
                </c:pt>
                <c:pt idx="213">
                  <c:v>40234</c:v>
                </c:pt>
                <c:pt idx="214">
                  <c:v>40235</c:v>
                </c:pt>
                <c:pt idx="215">
                  <c:v>40236</c:v>
                </c:pt>
                <c:pt idx="216">
                  <c:v>40237</c:v>
                </c:pt>
                <c:pt idx="217">
                  <c:v>40238</c:v>
                </c:pt>
                <c:pt idx="218">
                  <c:v>40239</c:v>
                </c:pt>
                <c:pt idx="219">
                  <c:v>40240</c:v>
                </c:pt>
                <c:pt idx="220">
                  <c:v>40241</c:v>
                </c:pt>
                <c:pt idx="221">
                  <c:v>40242</c:v>
                </c:pt>
                <c:pt idx="222">
                  <c:v>40243</c:v>
                </c:pt>
                <c:pt idx="223">
                  <c:v>40244</c:v>
                </c:pt>
                <c:pt idx="224">
                  <c:v>40245</c:v>
                </c:pt>
                <c:pt idx="225">
                  <c:v>40246</c:v>
                </c:pt>
                <c:pt idx="226">
                  <c:v>40247</c:v>
                </c:pt>
                <c:pt idx="227">
                  <c:v>40248</c:v>
                </c:pt>
                <c:pt idx="228">
                  <c:v>40249</c:v>
                </c:pt>
                <c:pt idx="229">
                  <c:v>40250</c:v>
                </c:pt>
                <c:pt idx="230">
                  <c:v>40251</c:v>
                </c:pt>
                <c:pt idx="231">
                  <c:v>40252</c:v>
                </c:pt>
                <c:pt idx="232">
                  <c:v>40253</c:v>
                </c:pt>
                <c:pt idx="233">
                  <c:v>40254</c:v>
                </c:pt>
                <c:pt idx="234">
                  <c:v>40255</c:v>
                </c:pt>
                <c:pt idx="235">
                  <c:v>40256</c:v>
                </c:pt>
                <c:pt idx="236">
                  <c:v>40257</c:v>
                </c:pt>
                <c:pt idx="237">
                  <c:v>40258</c:v>
                </c:pt>
                <c:pt idx="238">
                  <c:v>40259</c:v>
                </c:pt>
                <c:pt idx="239">
                  <c:v>40260</c:v>
                </c:pt>
                <c:pt idx="240">
                  <c:v>40261</c:v>
                </c:pt>
                <c:pt idx="241">
                  <c:v>40262</c:v>
                </c:pt>
                <c:pt idx="242">
                  <c:v>40263</c:v>
                </c:pt>
                <c:pt idx="243">
                  <c:v>40264</c:v>
                </c:pt>
                <c:pt idx="244">
                  <c:v>40265</c:v>
                </c:pt>
                <c:pt idx="245">
                  <c:v>40266</c:v>
                </c:pt>
                <c:pt idx="246">
                  <c:v>40267</c:v>
                </c:pt>
                <c:pt idx="247">
                  <c:v>40268</c:v>
                </c:pt>
                <c:pt idx="248">
                  <c:v>40269</c:v>
                </c:pt>
                <c:pt idx="249">
                  <c:v>40270</c:v>
                </c:pt>
                <c:pt idx="250">
                  <c:v>40271</c:v>
                </c:pt>
                <c:pt idx="251">
                  <c:v>40272</c:v>
                </c:pt>
                <c:pt idx="252">
                  <c:v>40273</c:v>
                </c:pt>
                <c:pt idx="253">
                  <c:v>40274</c:v>
                </c:pt>
                <c:pt idx="254">
                  <c:v>40275</c:v>
                </c:pt>
                <c:pt idx="255">
                  <c:v>40276</c:v>
                </c:pt>
                <c:pt idx="256">
                  <c:v>40277</c:v>
                </c:pt>
                <c:pt idx="257">
                  <c:v>40278</c:v>
                </c:pt>
                <c:pt idx="258">
                  <c:v>40279</c:v>
                </c:pt>
                <c:pt idx="259">
                  <c:v>40280</c:v>
                </c:pt>
                <c:pt idx="260">
                  <c:v>40281</c:v>
                </c:pt>
                <c:pt idx="261">
                  <c:v>40282</c:v>
                </c:pt>
                <c:pt idx="262">
                  <c:v>40283</c:v>
                </c:pt>
                <c:pt idx="263">
                  <c:v>40284</c:v>
                </c:pt>
                <c:pt idx="264">
                  <c:v>40285</c:v>
                </c:pt>
                <c:pt idx="265">
                  <c:v>40286</c:v>
                </c:pt>
                <c:pt idx="266">
                  <c:v>40287</c:v>
                </c:pt>
                <c:pt idx="267">
                  <c:v>40288</c:v>
                </c:pt>
                <c:pt idx="268">
                  <c:v>40289</c:v>
                </c:pt>
                <c:pt idx="269">
                  <c:v>40290</c:v>
                </c:pt>
                <c:pt idx="270">
                  <c:v>40291</c:v>
                </c:pt>
                <c:pt idx="271">
                  <c:v>40292</c:v>
                </c:pt>
                <c:pt idx="272">
                  <c:v>40293</c:v>
                </c:pt>
                <c:pt idx="273">
                  <c:v>40294</c:v>
                </c:pt>
                <c:pt idx="274">
                  <c:v>40295</c:v>
                </c:pt>
                <c:pt idx="275">
                  <c:v>40296</c:v>
                </c:pt>
                <c:pt idx="276">
                  <c:v>40297</c:v>
                </c:pt>
                <c:pt idx="277">
                  <c:v>40298</c:v>
                </c:pt>
                <c:pt idx="278">
                  <c:v>40299</c:v>
                </c:pt>
                <c:pt idx="279">
                  <c:v>40300</c:v>
                </c:pt>
                <c:pt idx="280">
                  <c:v>40301</c:v>
                </c:pt>
                <c:pt idx="281">
                  <c:v>40302</c:v>
                </c:pt>
                <c:pt idx="282">
                  <c:v>40303</c:v>
                </c:pt>
                <c:pt idx="283">
                  <c:v>40304</c:v>
                </c:pt>
                <c:pt idx="284">
                  <c:v>40305</c:v>
                </c:pt>
                <c:pt idx="285">
                  <c:v>40306</c:v>
                </c:pt>
                <c:pt idx="286">
                  <c:v>40307</c:v>
                </c:pt>
                <c:pt idx="287">
                  <c:v>40308</c:v>
                </c:pt>
                <c:pt idx="288">
                  <c:v>40309</c:v>
                </c:pt>
              </c:numCache>
            </c:numRef>
          </c:cat>
          <c:val>
            <c:numRef>
              <c:f>'Trip Cost Graph'!$B$2:$B$290</c:f>
              <c:numCache>
                <c:formatCode>"$"#,##0.00</c:formatCode>
                <c:ptCount val="289"/>
                <c:pt idx="0">
                  <c:v>56</c:v>
                </c:pt>
                <c:pt idx="1">
                  <c:v>151.73000000000002</c:v>
                </c:pt>
                <c:pt idx="2">
                  <c:v>93.9</c:v>
                </c:pt>
                <c:pt idx="3">
                  <c:v>3736</c:v>
                </c:pt>
                <c:pt idx="4">
                  <c:v>288.95999999999998</c:v>
                </c:pt>
                <c:pt idx="5">
                  <c:v>60.307692307692307</c:v>
                </c:pt>
                <c:pt idx="6">
                  <c:v>18.46153846153846</c:v>
                </c:pt>
                <c:pt idx="7">
                  <c:v>72.92307692307692</c:v>
                </c:pt>
                <c:pt idx="8">
                  <c:v>83.230769230769241</c:v>
                </c:pt>
                <c:pt idx="9">
                  <c:v>97.269230769230774</c:v>
                </c:pt>
                <c:pt idx="10">
                  <c:v>104.80769230769231</c:v>
                </c:pt>
                <c:pt idx="11">
                  <c:v>199.26923076923077</c:v>
                </c:pt>
                <c:pt idx="12">
                  <c:v>969.03846153846143</c:v>
                </c:pt>
                <c:pt idx="13">
                  <c:v>24.730769230769234</c:v>
                </c:pt>
                <c:pt idx="14">
                  <c:v>101.01230769230769</c:v>
                </c:pt>
                <c:pt idx="15">
                  <c:v>45.53846153846154</c:v>
                </c:pt>
                <c:pt idx="16">
                  <c:v>103.27999999999999</c:v>
                </c:pt>
                <c:pt idx="17">
                  <c:v>100.66615384615385</c:v>
                </c:pt>
                <c:pt idx="18">
                  <c:v>59.819999999999993</c:v>
                </c:pt>
                <c:pt idx="19">
                  <c:v>111.61538461538461</c:v>
                </c:pt>
                <c:pt idx="20">
                  <c:v>31</c:v>
                </c:pt>
                <c:pt idx="21">
                  <c:v>104.92307692307693</c:v>
                </c:pt>
                <c:pt idx="22">
                  <c:v>51.92307692307692</c:v>
                </c:pt>
                <c:pt idx="23">
                  <c:v>110.23076923076921</c:v>
                </c:pt>
                <c:pt idx="24">
                  <c:v>84.461538461538453</c:v>
                </c:pt>
                <c:pt idx="25">
                  <c:v>96.92307692307692</c:v>
                </c:pt>
                <c:pt idx="26">
                  <c:v>101.6153846153846</c:v>
                </c:pt>
                <c:pt idx="27">
                  <c:v>96.615384615384613</c:v>
                </c:pt>
                <c:pt idx="28">
                  <c:v>86.15384615384616</c:v>
                </c:pt>
                <c:pt idx="29">
                  <c:v>201.01076923076923</c:v>
                </c:pt>
                <c:pt idx="30">
                  <c:v>102.23076923076923</c:v>
                </c:pt>
                <c:pt idx="31">
                  <c:v>86</c:v>
                </c:pt>
                <c:pt idx="32">
                  <c:v>199.23076923076923</c:v>
                </c:pt>
                <c:pt idx="33">
                  <c:v>155.15384615384619</c:v>
                </c:pt>
                <c:pt idx="34">
                  <c:v>89.769230769230774</c:v>
                </c:pt>
                <c:pt idx="35">
                  <c:v>61.461538461538467</c:v>
                </c:pt>
                <c:pt idx="36">
                  <c:v>100.76923076923077</c:v>
                </c:pt>
                <c:pt idx="37">
                  <c:v>147.69999999999999</c:v>
                </c:pt>
                <c:pt idx="38">
                  <c:v>70.45</c:v>
                </c:pt>
                <c:pt idx="39">
                  <c:v>731.35</c:v>
                </c:pt>
                <c:pt idx="40">
                  <c:v>68.849999999999994</c:v>
                </c:pt>
                <c:pt idx="41">
                  <c:v>86.85</c:v>
                </c:pt>
                <c:pt idx="42">
                  <c:v>58.85</c:v>
                </c:pt>
                <c:pt idx="43">
                  <c:v>200.875</c:v>
                </c:pt>
                <c:pt idx="44">
                  <c:v>129.25</c:v>
                </c:pt>
                <c:pt idx="45">
                  <c:v>168.3</c:v>
                </c:pt>
                <c:pt idx="46">
                  <c:v>55.515151515151516</c:v>
                </c:pt>
                <c:pt idx="47">
                  <c:v>63.030303030303038</c:v>
                </c:pt>
                <c:pt idx="48">
                  <c:v>35.151515151515149</c:v>
                </c:pt>
                <c:pt idx="49">
                  <c:v>23.151515151515152</c:v>
                </c:pt>
                <c:pt idx="50">
                  <c:v>85.575757575757564</c:v>
                </c:pt>
                <c:pt idx="51">
                  <c:v>81.090909090909093</c:v>
                </c:pt>
                <c:pt idx="52">
                  <c:v>95.818181818181799</c:v>
                </c:pt>
                <c:pt idx="53">
                  <c:v>41.212121212121211</c:v>
                </c:pt>
                <c:pt idx="54">
                  <c:v>53.272727272727266</c:v>
                </c:pt>
                <c:pt idx="55">
                  <c:v>72.27272727272728</c:v>
                </c:pt>
                <c:pt idx="56">
                  <c:v>45.036363636363632</c:v>
                </c:pt>
                <c:pt idx="57">
                  <c:v>106.43515151515153</c:v>
                </c:pt>
                <c:pt idx="58">
                  <c:v>145.69696969696972</c:v>
                </c:pt>
                <c:pt idx="59">
                  <c:v>71.51515151515153</c:v>
                </c:pt>
                <c:pt idx="60">
                  <c:v>28.28</c:v>
                </c:pt>
                <c:pt idx="61">
                  <c:v>68.5</c:v>
                </c:pt>
                <c:pt idx="62">
                  <c:v>32.75</c:v>
                </c:pt>
                <c:pt idx="63">
                  <c:v>172</c:v>
                </c:pt>
                <c:pt idx="64">
                  <c:v>42</c:v>
                </c:pt>
                <c:pt idx="65">
                  <c:v>56</c:v>
                </c:pt>
                <c:pt idx="66">
                  <c:v>89.25</c:v>
                </c:pt>
                <c:pt idx="67">
                  <c:v>144.61000000000001</c:v>
                </c:pt>
                <c:pt idx="68">
                  <c:v>90.926829268292693</c:v>
                </c:pt>
                <c:pt idx="69">
                  <c:v>89.121951219512198</c:v>
                </c:pt>
                <c:pt idx="70">
                  <c:v>89.121951219512198</c:v>
                </c:pt>
                <c:pt idx="71">
                  <c:v>56</c:v>
                </c:pt>
                <c:pt idx="72">
                  <c:v>74.707317073170714</c:v>
                </c:pt>
                <c:pt idx="73">
                  <c:v>119.54295532646049</c:v>
                </c:pt>
                <c:pt idx="74">
                  <c:v>205.98625429553266</c:v>
                </c:pt>
                <c:pt idx="75">
                  <c:v>92.982817869415811</c:v>
                </c:pt>
                <c:pt idx="76">
                  <c:v>196.91065292096221</c:v>
                </c:pt>
                <c:pt idx="77">
                  <c:v>57.646048109965633</c:v>
                </c:pt>
                <c:pt idx="78">
                  <c:v>55.927835051546396</c:v>
                </c:pt>
                <c:pt idx="79">
                  <c:v>115.22680412371133</c:v>
                </c:pt>
                <c:pt idx="80">
                  <c:v>89.07</c:v>
                </c:pt>
                <c:pt idx="81">
                  <c:v>113.44</c:v>
                </c:pt>
                <c:pt idx="82">
                  <c:v>90.5</c:v>
                </c:pt>
                <c:pt idx="83">
                  <c:v>134</c:v>
                </c:pt>
                <c:pt idx="84">
                  <c:v>1069.25</c:v>
                </c:pt>
                <c:pt idx="85">
                  <c:v>166.5</c:v>
                </c:pt>
                <c:pt idx="86">
                  <c:v>431.16</c:v>
                </c:pt>
                <c:pt idx="87">
                  <c:v>46.315789473684212</c:v>
                </c:pt>
                <c:pt idx="88">
                  <c:v>103.15789473684211</c:v>
                </c:pt>
                <c:pt idx="89">
                  <c:v>71.05263157894737</c:v>
                </c:pt>
                <c:pt idx="90">
                  <c:v>51.578947368421055</c:v>
                </c:pt>
                <c:pt idx="91">
                  <c:v>63.15789473684211</c:v>
                </c:pt>
                <c:pt idx="92">
                  <c:v>75.44736842105263</c:v>
                </c:pt>
                <c:pt idx="93">
                  <c:v>72.342105263157904</c:v>
                </c:pt>
                <c:pt idx="94">
                  <c:v>76.315789473684205</c:v>
                </c:pt>
                <c:pt idx="95">
                  <c:v>101.84210526315789</c:v>
                </c:pt>
                <c:pt idx="96">
                  <c:v>112.26315789473682</c:v>
                </c:pt>
                <c:pt idx="97">
                  <c:v>69.473684210526315</c:v>
                </c:pt>
                <c:pt idx="98">
                  <c:v>54.26315789473685</c:v>
                </c:pt>
                <c:pt idx="99">
                  <c:v>221.31578947368422</c:v>
                </c:pt>
                <c:pt idx="100">
                  <c:v>125.68421052631578</c:v>
                </c:pt>
                <c:pt idx="101">
                  <c:v>174.68421052631578</c:v>
                </c:pt>
                <c:pt idx="102">
                  <c:v>119.63157894736842</c:v>
                </c:pt>
                <c:pt idx="103">
                  <c:v>121.43105263157895</c:v>
                </c:pt>
                <c:pt idx="104">
                  <c:v>192.94736842105266</c:v>
                </c:pt>
                <c:pt idx="105">
                  <c:v>206.84210526315789</c:v>
                </c:pt>
                <c:pt idx="106">
                  <c:v>228.68421052631578</c:v>
                </c:pt>
                <c:pt idx="107">
                  <c:v>95.894736842105232</c:v>
                </c:pt>
                <c:pt idx="108">
                  <c:v>130.68421052631578</c:v>
                </c:pt>
                <c:pt idx="109">
                  <c:v>97.843684210526305</c:v>
                </c:pt>
                <c:pt idx="110">
                  <c:v>82.73684210526315</c:v>
                </c:pt>
                <c:pt idx="111">
                  <c:v>56.692105263157892</c:v>
                </c:pt>
                <c:pt idx="112">
                  <c:v>41.25</c:v>
                </c:pt>
                <c:pt idx="113">
                  <c:v>222.72</c:v>
                </c:pt>
                <c:pt idx="114">
                  <c:v>86.55</c:v>
                </c:pt>
                <c:pt idx="115">
                  <c:v>93</c:v>
                </c:pt>
                <c:pt idx="116">
                  <c:v>157</c:v>
                </c:pt>
                <c:pt idx="117">
                  <c:v>231.35</c:v>
                </c:pt>
                <c:pt idx="118">
                  <c:v>58</c:v>
                </c:pt>
                <c:pt idx="119">
                  <c:v>58.2</c:v>
                </c:pt>
                <c:pt idx="120">
                  <c:v>64.7</c:v>
                </c:pt>
                <c:pt idx="121">
                  <c:v>92.25</c:v>
                </c:pt>
                <c:pt idx="122">
                  <c:v>41.5</c:v>
                </c:pt>
                <c:pt idx="123">
                  <c:v>60.5</c:v>
                </c:pt>
                <c:pt idx="124">
                  <c:v>61.9</c:v>
                </c:pt>
                <c:pt idx="125">
                  <c:v>69.650000000000006</c:v>
                </c:pt>
                <c:pt idx="126">
                  <c:v>35.6</c:v>
                </c:pt>
                <c:pt idx="127">
                  <c:v>88.1</c:v>
                </c:pt>
                <c:pt idx="128">
                  <c:v>153</c:v>
                </c:pt>
                <c:pt idx="129">
                  <c:v>85.990000000000009</c:v>
                </c:pt>
                <c:pt idx="130">
                  <c:v>55.26</c:v>
                </c:pt>
                <c:pt idx="131">
                  <c:v>45.993031358885013</c:v>
                </c:pt>
                <c:pt idx="132">
                  <c:v>57.839721254355396</c:v>
                </c:pt>
                <c:pt idx="133">
                  <c:v>80.487804878048777</c:v>
                </c:pt>
                <c:pt idx="134">
                  <c:v>52.961672473867594</c:v>
                </c:pt>
                <c:pt idx="135">
                  <c:v>73.623693379790936</c:v>
                </c:pt>
                <c:pt idx="136">
                  <c:v>77.285714285714278</c:v>
                </c:pt>
                <c:pt idx="137">
                  <c:v>0</c:v>
                </c:pt>
                <c:pt idx="138">
                  <c:v>86.240418118466891</c:v>
                </c:pt>
                <c:pt idx="139">
                  <c:v>44.599303135888505</c:v>
                </c:pt>
                <c:pt idx="140">
                  <c:v>89.250871080139376</c:v>
                </c:pt>
                <c:pt idx="141">
                  <c:v>0</c:v>
                </c:pt>
                <c:pt idx="142">
                  <c:v>0</c:v>
                </c:pt>
                <c:pt idx="143">
                  <c:v>34.668989547038322</c:v>
                </c:pt>
                <c:pt idx="144">
                  <c:v>72.334494773519168</c:v>
                </c:pt>
                <c:pt idx="145">
                  <c:v>100.90592334494772</c:v>
                </c:pt>
                <c:pt idx="146">
                  <c:v>82.996515679442496</c:v>
                </c:pt>
                <c:pt idx="147">
                  <c:v>82.752613240418128</c:v>
                </c:pt>
                <c:pt idx="148">
                  <c:v>97.560975609756085</c:v>
                </c:pt>
                <c:pt idx="149">
                  <c:v>50.804878048780481</c:v>
                </c:pt>
                <c:pt idx="150">
                  <c:v>332.52264808362366</c:v>
                </c:pt>
                <c:pt idx="151">
                  <c:v>37.630662020905923</c:v>
                </c:pt>
                <c:pt idx="152">
                  <c:v>140.0348432055749</c:v>
                </c:pt>
                <c:pt idx="153">
                  <c:v>45.296167247386755</c:v>
                </c:pt>
                <c:pt idx="154">
                  <c:v>60.975609756097555</c:v>
                </c:pt>
                <c:pt idx="155">
                  <c:v>100.69686411149826</c:v>
                </c:pt>
                <c:pt idx="156">
                  <c:v>91.811846689895475</c:v>
                </c:pt>
                <c:pt idx="157">
                  <c:v>95.121951219512184</c:v>
                </c:pt>
                <c:pt idx="158">
                  <c:v>63.937282229965149</c:v>
                </c:pt>
                <c:pt idx="159">
                  <c:v>358.62</c:v>
                </c:pt>
                <c:pt idx="160">
                  <c:v>46.428571428571431</c:v>
                </c:pt>
                <c:pt idx="161">
                  <c:v>109.71428571428571</c:v>
                </c:pt>
                <c:pt idx="162">
                  <c:v>0</c:v>
                </c:pt>
                <c:pt idx="163">
                  <c:v>42.857142857142861</c:v>
                </c:pt>
                <c:pt idx="164">
                  <c:v>18.899999999999999</c:v>
                </c:pt>
                <c:pt idx="165">
                  <c:v>130</c:v>
                </c:pt>
                <c:pt idx="166">
                  <c:v>0</c:v>
                </c:pt>
                <c:pt idx="167">
                  <c:v>0</c:v>
                </c:pt>
                <c:pt idx="168">
                  <c:v>452.65999999999997</c:v>
                </c:pt>
                <c:pt idx="169">
                  <c:v>159</c:v>
                </c:pt>
                <c:pt idx="170">
                  <c:v>113.8</c:v>
                </c:pt>
                <c:pt idx="171">
                  <c:v>356.90800000000002</c:v>
                </c:pt>
                <c:pt idx="172">
                  <c:v>104.31399999999999</c:v>
                </c:pt>
                <c:pt idx="173">
                  <c:v>92.031999999999996</c:v>
                </c:pt>
                <c:pt idx="174">
                  <c:v>104.19999999999999</c:v>
                </c:pt>
                <c:pt idx="175">
                  <c:v>20</c:v>
                </c:pt>
                <c:pt idx="176">
                  <c:v>147.726</c:v>
                </c:pt>
                <c:pt idx="177">
                  <c:v>97.960000000000022</c:v>
                </c:pt>
                <c:pt idx="178">
                  <c:v>108.10000000000001</c:v>
                </c:pt>
                <c:pt idx="179">
                  <c:v>174</c:v>
                </c:pt>
                <c:pt idx="180">
                  <c:v>250.80000000000004</c:v>
                </c:pt>
                <c:pt idx="181">
                  <c:v>94.399999999999991</c:v>
                </c:pt>
                <c:pt idx="182">
                  <c:v>196.23999999999998</c:v>
                </c:pt>
                <c:pt idx="183">
                  <c:v>77.460000000000008</c:v>
                </c:pt>
                <c:pt idx="184">
                  <c:v>90.699999999999989</c:v>
                </c:pt>
                <c:pt idx="185">
                  <c:v>98.039999999999992</c:v>
                </c:pt>
                <c:pt idx="186">
                  <c:v>143.9</c:v>
                </c:pt>
                <c:pt idx="187">
                  <c:v>124.1</c:v>
                </c:pt>
                <c:pt idx="188">
                  <c:v>89.220000000000013</c:v>
                </c:pt>
                <c:pt idx="189">
                  <c:v>127.27</c:v>
                </c:pt>
                <c:pt idx="190">
                  <c:v>96.31782945736434</c:v>
                </c:pt>
                <c:pt idx="191">
                  <c:v>171.89664082687335</c:v>
                </c:pt>
                <c:pt idx="192">
                  <c:v>137.20930232558138</c:v>
                </c:pt>
                <c:pt idx="193">
                  <c:v>80.209302325581405</c:v>
                </c:pt>
                <c:pt idx="194">
                  <c:v>69.315245478036175</c:v>
                </c:pt>
                <c:pt idx="195">
                  <c:v>86.17571059431522</c:v>
                </c:pt>
                <c:pt idx="196">
                  <c:v>166.75710594315248</c:v>
                </c:pt>
                <c:pt idx="197">
                  <c:v>94.684754521963811</c:v>
                </c:pt>
                <c:pt idx="198">
                  <c:v>92.700258397932828</c:v>
                </c:pt>
                <c:pt idx="199">
                  <c:v>2385.5803617571059</c:v>
                </c:pt>
                <c:pt idx="200">
                  <c:v>2.604166666666667</c:v>
                </c:pt>
                <c:pt idx="201">
                  <c:v>408.60416666666669</c:v>
                </c:pt>
                <c:pt idx="202">
                  <c:v>179.94416666666669</c:v>
                </c:pt>
                <c:pt idx="203">
                  <c:v>59.104166666666664</c:v>
                </c:pt>
                <c:pt idx="204">
                  <c:v>160.25416666666666</c:v>
                </c:pt>
                <c:pt idx="205">
                  <c:v>84.604166666666671</c:v>
                </c:pt>
                <c:pt idx="206">
                  <c:v>2.604166666666667</c:v>
                </c:pt>
                <c:pt idx="207">
                  <c:v>37.984166666666667</c:v>
                </c:pt>
                <c:pt idx="208">
                  <c:v>2.604166666666667</c:v>
                </c:pt>
                <c:pt idx="209">
                  <c:v>47.814166666666672</c:v>
                </c:pt>
                <c:pt idx="210">
                  <c:v>19.104166666666668</c:v>
                </c:pt>
                <c:pt idx="211">
                  <c:v>413.39793281653749</c:v>
                </c:pt>
                <c:pt idx="212">
                  <c:v>80.21963824289405</c:v>
                </c:pt>
                <c:pt idx="213">
                  <c:v>99.887829457364333</c:v>
                </c:pt>
                <c:pt idx="214">
                  <c:v>48.18240310077519</c:v>
                </c:pt>
                <c:pt idx="215">
                  <c:v>58.28576227390181</c:v>
                </c:pt>
                <c:pt idx="216">
                  <c:v>114.46147286821706</c:v>
                </c:pt>
                <c:pt idx="217">
                  <c:v>114.61651162790696</c:v>
                </c:pt>
                <c:pt idx="218">
                  <c:v>33.737958656330747</c:v>
                </c:pt>
                <c:pt idx="219">
                  <c:v>70.533824289405686</c:v>
                </c:pt>
                <c:pt idx="220">
                  <c:v>103.20413436692508</c:v>
                </c:pt>
                <c:pt idx="221">
                  <c:v>26.614987080103361</c:v>
                </c:pt>
                <c:pt idx="222">
                  <c:v>88.012919896640824</c:v>
                </c:pt>
                <c:pt idx="223">
                  <c:v>134.56072351421187</c:v>
                </c:pt>
                <c:pt idx="224">
                  <c:v>109.0439276485788</c:v>
                </c:pt>
                <c:pt idx="225">
                  <c:v>28.423772609819121</c:v>
                </c:pt>
                <c:pt idx="226">
                  <c:v>107.63565891472868</c:v>
                </c:pt>
                <c:pt idx="227">
                  <c:v>139.79328165374676</c:v>
                </c:pt>
                <c:pt idx="228">
                  <c:v>0</c:v>
                </c:pt>
                <c:pt idx="229">
                  <c:v>85.142118863049092</c:v>
                </c:pt>
                <c:pt idx="230">
                  <c:v>98.139534883720913</c:v>
                </c:pt>
                <c:pt idx="231">
                  <c:v>75.968992248062023</c:v>
                </c:pt>
                <c:pt idx="232">
                  <c:v>125.19379844961242</c:v>
                </c:pt>
                <c:pt idx="233">
                  <c:v>162.27390180878552</c:v>
                </c:pt>
                <c:pt idx="234">
                  <c:v>77.2609819121447</c:v>
                </c:pt>
                <c:pt idx="235">
                  <c:v>78.036175710594321</c:v>
                </c:pt>
                <c:pt idx="236">
                  <c:v>131.55038759689924</c:v>
                </c:pt>
                <c:pt idx="237">
                  <c:v>71.439276485788099</c:v>
                </c:pt>
                <c:pt idx="238">
                  <c:v>50.387596899224803</c:v>
                </c:pt>
                <c:pt idx="239">
                  <c:v>452.4341085271318</c:v>
                </c:pt>
                <c:pt idx="240">
                  <c:v>63.565891472868216</c:v>
                </c:pt>
                <c:pt idx="241">
                  <c:v>44.780361757105936</c:v>
                </c:pt>
                <c:pt idx="242">
                  <c:v>63.95348837209302</c:v>
                </c:pt>
                <c:pt idx="243">
                  <c:v>43.36434108527132</c:v>
                </c:pt>
                <c:pt idx="244">
                  <c:v>39.276485788113689</c:v>
                </c:pt>
                <c:pt idx="245">
                  <c:v>61.697674418604656</c:v>
                </c:pt>
                <c:pt idx="246">
                  <c:v>701.08268733850116</c:v>
                </c:pt>
                <c:pt idx="247">
                  <c:v>82.26</c:v>
                </c:pt>
                <c:pt idx="248">
                  <c:v>67.954000000000008</c:v>
                </c:pt>
                <c:pt idx="249">
                  <c:v>110.33074935400516</c:v>
                </c:pt>
                <c:pt idx="250">
                  <c:v>134.69</c:v>
                </c:pt>
                <c:pt idx="251">
                  <c:v>76.227390180878558</c:v>
                </c:pt>
                <c:pt idx="252">
                  <c:v>104.65116279069767</c:v>
                </c:pt>
                <c:pt idx="253">
                  <c:v>312.40310077519376</c:v>
                </c:pt>
                <c:pt idx="254">
                  <c:v>100.77519379844962</c:v>
                </c:pt>
                <c:pt idx="255">
                  <c:v>112.46</c:v>
                </c:pt>
                <c:pt idx="256">
                  <c:v>32</c:v>
                </c:pt>
                <c:pt idx="257">
                  <c:v>-159.6</c:v>
                </c:pt>
                <c:pt idx="258">
                  <c:v>67.239999999999995</c:v>
                </c:pt>
                <c:pt idx="259">
                  <c:v>984.9</c:v>
                </c:pt>
                <c:pt idx="260">
                  <c:v>126.88</c:v>
                </c:pt>
                <c:pt idx="261">
                  <c:v>55.297157622739022</c:v>
                </c:pt>
                <c:pt idx="262">
                  <c:v>151.93798449612405</c:v>
                </c:pt>
                <c:pt idx="263">
                  <c:v>123.28</c:v>
                </c:pt>
                <c:pt idx="264">
                  <c:v>16</c:v>
                </c:pt>
                <c:pt idx="265">
                  <c:v>65.599999999999994</c:v>
                </c:pt>
                <c:pt idx="266">
                  <c:v>148.75</c:v>
                </c:pt>
                <c:pt idx="267">
                  <c:v>148.75</c:v>
                </c:pt>
                <c:pt idx="268">
                  <c:v>150.35</c:v>
                </c:pt>
                <c:pt idx="269">
                  <c:v>162.75</c:v>
                </c:pt>
                <c:pt idx="270">
                  <c:v>179.1</c:v>
                </c:pt>
                <c:pt idx="271">
                  <c:v>172.31266149870802</c:v>
                </c:pt>
                <c:pt idx="272">
                  <c:v>-204.26356589147284</c:v>
                </c:pt>
                <c:pt idx="273">
                  <c:v>-40.436692506459941</c:v>
                </c:pt>
                <c:pt idx="274">
                  <c:v>156.57622739018083</c:v>
                </c:pt>
                <c:pt idx="275">
                  <c:v>112.91989664082686</c:v>
                </c:pt>
                <c:pt idx="276">
                  <c:v>164.34108527131781</c:v>
                </c:pt>
                <c:pt idx="277">
                  <c:v>753.06201550387595</c:v>
                </c:pt>
                <c:pt idx="278">
                  <c:v>110.19379844961239</c:v>
                </c:pt>
                <c:pt idx="279">
                  <c:v>125.02583979328165</c:v>
                </c:pt>
                <c:pt idx="280">
                  <c:v>58.720930232558139</c:v>
                </c:pt>
                <c:pt idx="281">
                  <c:v>78.772609819121456</c:v>
                </c:pt>
                <c:pt idx="282">
                  <c:v>148.74677002583979</c:v>
                </c:pt>
                <c:pt idx="283">
                  <c:v>267.55813953488371</c:v>
                </c:pt>
                <c:pt idx="284">
                  <c:v>319.92</c:v>
                </c:pt>
                <c:pt idx="285">
                  <c:v>87.558139534883708</c:v>
                </c:pt>
                <c:pt idx="286">
                  <c:v>150.76227390180878</c:v>
                </c:pt>
                <c:pt idx="287">
                  <c:v>110.21963824289406</c:v>
                </c:pt>
                <c:pt idx="288">
                  <c:v>3413.3808785529714</c:v>
                </c:pt>
              </c:numCache>
            </c:numRef>
          </c:val>
        </c:ser>
        <c:ser>
          <c:idx val="3"/>
          <c:order val="1"/>
          <c:tx>
            <c:strRef>
              <c:f>'Trip Cost Graph'!$E$1</c:f>
              <c:strCache>
                <c:ptCount val="1"/>
                <c:pt idx="0">
                  <c:v>7 Day Weighted Average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trendline>
            <c:spPr>
              <a:ln w="50800">
                <a:solidFill>
                  <a:srgbClr val="FF0000"/>
                </a:solidFill>
              </a:ln>
            </c:spPr>
            <c:trendlineType val="poly"/>
            <c:order val="6"/>
          </c:trendline>
          <c:cat>
            <c:numRef>
              <c:f>'Trip Cost Graph'!$A$2:$A$290</c:f>
              <c:numCache>
                <c:formatCode>[$-409]mmmm\ d\,\ yyyy;@</c:formatCode>
                <c:ptCount val="289"/>
                <c:pt idx="0">
                  <c:v>40021</c:v>
                </c:pt>
                <c:pt idx="1">
                  <c:v>40022</c:v>
                </c:pt>
                <c:pt idx="2">
                  <c:v>40023</c:v>
                </c:pt>
                <c:pt idx="3">
                  <c:v>40024</c:v>
                </c:pt>
                <c:pt idx="4">
                  <c:v>40025</c:v>
                </c:pt>
                <c:pt idx="5">
                  <c:v>40026</c:v>
                </c:pt>
                <c:pt idx="6">
                  <c:v>40027</c:v>
                </c:pt>
                <c:pt idx="7">
                  <c:v>40028</c:v>
                </c:pt>
                <c:pt idx="8">
                  <c:v>40029</c:v>
                </c:pt>
                <c:pt idx="9">
                  <c:v>40030</c:v>
                </c:pt>
                <c:pt idx="10">
                  <c:v>40031</c:v>
                </c:pt>
                <c:pt idx="11">
                  <c:v>40032</c:v>
                </c:pt>
                <c:pt idx="12">
                  <c:v>40033</c:v>
                </c:pt>
                <c:pt idx="13">
                  <c:v>40034</c:v>
                </c:pt>
                <c:pt idx="14">
                  <c:v>40035</c:v>
                </c:pt>
                <c:pt idx="15">
                  <c:v>40036</c:v>
                </c:pt>
                <c:pt idx="16">
                  <c:v>40037</c:v>
                </c:pt>
                <c:pt idx="17">
                  <c:v>40038</c:v>
                </c:pt>
                <c:pt idx="18">
                  <c:v>40039</c:v>
                </c:pt>
                <c:pt idx="19">
                  <c:v>40040</c:v>
                </c:pt>
                <c:pt idx="20">
                  <c:v>40041</c:v>
                </c:pt>
                <c:pt idx="21">
                  <c:v>40042</c:v>
                </c:pt>
                <c:pt idx="22">
                  <c:v>40043</c:v>
                </c:pt>
                <c:pt idx="23">
                  <c:v>40044</c:v>
                </c:pt>
                <c:pt idx="24">
                  <c:v>40045</c:v>
                </c:pt>
                <c:pt idx="25">
                  <c:v>40046</c:v>
                </c:pt>
                <c:pt idx="26">
                  <c:v>40047</c:v>
                </c:pt>
                <c:pt idx="27">
                  <c:v>40048</c:v>
                </c:pt>
                <c:pt idx="28">
                  <c:v>40049</c:v>
                </c:pt>
                <c:pt idx="29">
                  <c:v>40050</c:v>
                </c:pt>
                <c:pt idx="30">
                  <c:v>40051</c:v>
                </c:pt>
                <c:pt idx="31">
                  <c:v>40052</c:v>
                </c:pt>
                <c:pt idx="32">
                  <c:v>40053</c:v>
                </c:pt>
                <c:pt idx="33">
                  <c:v>40054</c:v>
                </c:pt>
                <c:pt idx="34">
                  <c:v>40055</c:v>
                </c:pt>
                <c:pt idx="35">
                  <c:v>40056</c:v>
                </c:pt>
                <c:pt idx="36">
                  <c:v>40057</c:v>
                </c:pt>
                <c:pt idx="37">
                  <c:v>40058</c:v>
                </c:pt>
                <c:pt idx="38">
                  <c:v>40059</c:v>
                </c:pt>
                <c:pt idx="39">
                  <c:v>40060</c:v>
                </c:pt>
                <c:pt idx="40">
                  <c:v>40061</c:v>
                </c:pt>
                <c:pt idx="41">
                  <c:v>40062</c:v>
                </c:pt>
                <c:pt idx="42">
                  <c:v>40063</c:v>
                </c:pt>
                <c:pt idx="43">
                  <c:v>40064</c:v>
                </c:pt>
                <c:pt idx="44">
                  <c:v>40065</c:v>
                </c:pt>
                <c:pt idx="45">
                  <c:v>40066</c:v>
                </c:pt>
                <c:pt idx="46">
                  <c:v>40067</c:v>
                </c:pt>
                <c:pt idx="47">
                  <c:v>40068</c:v>
                </c:pt>
                <c:pt idx="48">
                  <c:v>40069</c:v>
                </c:pt>
                <c:pt idx="49">
                  <c:v>40070</c:v>
                </c:pt>
                <c:pt idx="50">
                  <c:v>40071</c:v>
                </c:pt>
                <c:pt idx="51">
                  <c:v>40072</c:v>
                </c:pt>
                <c:pt idx="52">
                  <c:v>40073</c:v>
                </c:pt>
                <c:pt idx="53">
                  <c:v>40074</c:v>
                </c:pt>
                <c:pt idx="54">
                  <c:v>40075</c:v>
                </c:pt>
                <c:pt idx="55">
                  <c:v>40076</c:v>
                </c:pt>
                <c:pt idx="56">
                  <c:v>40077</c:v>
                </c:pt>
                <c:pt idx="57">
                  <c:v>40078</c:v>
                </c:pt>
                <c:pt idx="58">
                  <c:v>40079</c:v>
                </c:pt>
                <c:pt idx="59">
                  <c:v>40080</c:v>
                </c:pt>
                <c:pt idx="60">
                  <c:v>40081</c:v>
                </c:pt>
                <c:pt idx="61">
                  <c:v>40082</c:v>
                </c:pt>
                <c:pt idx="62">
                  <c:v>40083</c:v>
                </c:pt>
                <c:pt idx="63">
                  <c:v>40084</c:v>
                </c:pt>
                <c:pt idx="64">
                  <c:v>40085</c:v>
                </c:pt>
                <c:pt idx="65">
                  <c:v>40086</c:v>
                </c:pt>
                <c:pt idx="66">
                  <c:v>40087</c:v>
                </c:pt>
                <c:pt idx="67">
                  <c:v>40088</c:v>
                </c:pt>
                <c:pt idx="68">
                  <c:v>40089</c:v>
                </c:pt>
                <c:pt idx="69">
                  <c:v>40090</c:v>
                </c:pt>
                <c:pt idx="70">
                  <c:v>40091</c:v>
                </c:pt>
                <c:pt idx="71">
                  <c:v>40092</c:v>
                </c:pt>
                <c:pt idx="72">
                  <c:v>40093</c:v>
                </c:pt>
                <c:pt idx="73">
                  <c:v>40094</c:v>
                </c:pt>
                <c:pt idx="74">
                  <c:v>40095</c:v>
                </c:pt>
                <c:pt idx="75">
                  <c:v>40096</c:v>
                </c:pt>
                <c:pt idx="76">
                  <c:v>40097</c:v>
                </c:pt>
                <c:pt idx="77">
                  <c:v>40098</c:v>
                </c:pt>
                <c:pt idx="78">
                  <c:v>40099</c:v>
                </c:pt>
                <c:pt idx="79">
                  <c:v>40100</c:v>
                </c:pt>
                <c:pt idx="80">
                  <c:v>40101</c:v>
                </c:pt>
                <c:pt idx="81">
                  <c:v>40102</c:v>
                </c:pt>
                <c:pt idx="82">
                  <c:v>40103</c:v>
                </c:pt>
                <c:pt idx="83">
                  <c:v>40104</c:v>
                </c:pt>
                <c:pt idx="84">
                  <c:v>40105</c:v>
                </c:pt>
                <c:pt idx="85">
                  <c:v>40106</c:v>
                </c:pt>
                <c:pt idx="86">
                  <c:v>40107</c:v>
                </c:pt>
                <c:pt idx="87">
                  <c:v>40108</c:v>
                </c:pt>
                <c:pt idx="88">
                  <c:v>40109</c:v>
                </c:pt>
                <c:pt idx="89">
                  <c:v>40110</c:v>
                </c:pt>
                <c:pt idx="90">
                  <c:v>40111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40117</c:v>
                </c:pt>
                <c:pt idx="97">
                  <c:v>40118</c:v>
                </c:pt>
                <c:pt idx="98">
                  <c:v>40119</c:v>
                </c:pt>
                <c:pt idx="99">
                  <c:v>40120</c:v>
                </c:pt>
                <c:pt idx="100">
                  <c:v>40121</c:v>
                </c:pt>
                <c:pt idx="101">
                  <c:v>40122</c:v>
                </c:pt>
                <c:pt idx="102">
                  <c:v>40123</c:v>
                </c:pt>
                <c:pt idx="103">
                  <c:v>40124</c:v>
                </c:pt>
                <c:pt idx="104">
                  <c:v>40125</c:v>
                </c:pt>
                <c:pt idx="105">
                  <c:v>40126</c:v>
                </c:pt>
                <c:pt idx="106">
                  <c:v>40127</c:v>
                </c:pt>
                <c:pt idx="107">
                  <c:v>40128</c:v>
                </c:pt>
                <c:pt idx="108">
                  <c:v>40129</c:v>
                </c:pt>
                <c:pt idx="109">
                  <c:v>40130</c:v>
                </c:pt>
                <c:pt idx="110">
                  <c:v>40132</c:v>
                </c:pt>
                <c:pt idx="111">
                  <c:v>40133</c:v>
                </c:pt>
                <c:pt idx="112">
                  <c:v>40133</c:v>
                </c:pt>
                <c:pt idx="113">
                  <c:v>40134</c:v>
                </c:pt>
                <c:pt idx="114">
                  <c:v>40135</c:v>
                </c:pt>
                <c:pt idx="115">
                  <c:v>40136</c:v>
                </c:pt>
                <c:pt idx="116">
                  <c:v>40137</c:v>
                </c:pt>
                <c:pt idx="117">
                  <c:v>40138</c:v>
                </c:pt>
                <c:pt idx="118">
                  <c:v>40139</c:v>
                </c:pt>
                <c:pt idx="119">
                  <c:v>40140</c:v>
                </c:pt>
                <c:pt idx="120">
                  <c:v>40141</c:v>
                </c:pt>
                <c:pt idx="121">
                  <c:v>40142</c:v>
                </c:pt>
                <c:pt idx="122">
                  <c:v>40143</c:v>
                </c:pt>
                <c:pt idx="123">
                  <c:v>40144</c:v>
                </c:pt>
                <c:pt idx="124">
                  <c:v>40145</c:v>
                </c:pt>
                <c:pt idx="125">
                  <c:v>40146</c:v>
                </c:pt>
                <c:pt idx="126">
                  <c:v>40147</c:v>
                </c:pt>
                <c:pt idx="127">
                  <c:v>40148</c:v>
                </c:pt>
                <c:pt idx="128">
                  <c:v>40149</c:v>
                </c:pt>
                <c:pt idx="129">
                  <c:v>40150</c:v>
                </c:pt>
                <c:pt idx="130">
                  <c:v>40151</c:v>
                </c:pt>
                <c:pt idx="131">
                  <c:v>40152</c:v>
                </c:pt>
                <c:pt idx="132">
                  <c:v>40153</c:v>
                </c:pt>
                <c:pt idx="133">
                  <c:v>40154</c:v>
                </c:pt>
                <c:pt idx="134">
                  <c:v>40155</c:v>
                </c:pt>
                <c:pt idx="135">
                  <c:v>40156</c:v>
                </c:pt>
                <c:pt idx="136">
                  <c:v>40157</c:v>
                </c:pt>
                <c:pt idx="137">
                  <c:v>40158</c:v>
                </c:pt>
                <c:pt idx="138">
                  <c:v>40159</c:v>
                </c:pt>
                <c:pt idx="139">
                  <c:v>40160</c:v>
                </c:pt>
                <c:pt idx="140">
                  <c:v>40161</c:v>
                </c:pt>
                <c:pt idx="141">
                  <c:v>40162</c:v>
                </c:pt>
                <c:pt idx="142">
                  <c:v>40163</c:v>
                </c:pt>
                <c:pt idx="143">
                  <c:v>40164</c:v>
                </c:pt>
                <c:pt idx="144">
                  <c:v>40165</c:v>
                </c:pt>
                <c:pt idx="145">
                  <c:v>40166</c:v>
                </c:pt>
                <c:pt idx="146">
                  <c:v>40167</c:v>
                </c:pt>
                <c:pt idx="147">
                  <c:v>40168</c:v>
                </c:pt>
                <c:pt idx="148">
                  <c:v>40169</c:v>
                </c:pt>
                <c:pt idx="149">
                  <c:v>40170</c:v>
                </c:pt>
                <c:pt idx="150">
                  <c:v>40171</c:v>
                </c:pt>
                <c:pt idx="151">
                  <c:v>40172</c:v>
                </c:pt>
                <c:pt idx="152">
                  <c:v>40173</c:v>
                </c:pt>
                <c:pt idx="153">
                  <c:v>40174</c:v>
                </c:pt>
                <c:pt idx="154">
                  <c:v>40175</c:v>
                </c:pt>
                <c:pt idx="155">
                  <c:v>40176</c:v>
                </c:pt>
                <c:pt idx="156">
                  <c:v>40177</c:v>
                </c:pt>
                <c:pt idx="157">
                  <c:v>40178</c:v>
                </c:pt>
                <c:pt idx="158">
                  <c:v>40179</c:v>
                </c:pt>
                <c:pt idx="159">
                  <c:v>40180</c:v>
                </c:pt>
                <c:pt idx="160">
                  <c:v>40181</c:v>
                </c:pt>
                <c:pt idx="161">
                  <c:v>40182</c:v>
                </c:pt>
                <c:pt idx="162">
                  <c:v>40183</c:v>
                </c:pt>
                <c:pt idx="163">
                  <c:v>40184</c:v>
                </c:pt>
                <c:pt idx="164">
                  <c:v>40185</c:v>
                </c:pt>
                <c:pt idx="165">
                  <c:v>40186</c:v>
                </c:pt>
                <c:pt idx="166">
                  <c:v>40187</c:v>
                </c:pt>
                <c:pt idx="167">
                  <c:v>40188</c:v>
                </c:pt>
                <c:pt idx="168">
                  <c:v>40189</c:v>
                </c:pt>
                <c:pt idx="169">
                  <c:v>40190</c:v>
                </c:pt>
                <c:pt idx="170">
                  <c:v>40191</c:v>
                </c:pt>
                <c:pt idx="171">
                  <c:v>40192</c:v>
                </c:pt>
                <c:pt idx="172">
                  <c:v>40193</c:v>
                </c:pt>
                <c:pt idx="173">
                  <c:v>40194</c:v>
                </c:pt>
                <c:pt idx="174">
                  <c:v>40195</c:v>
                </c:pt>
                <c:pt idx="175">
                  <c:v>40196</c:v>
                </c:pt>
                <c:pt idx="176">
                  <c:v>40197</c:v>
                </c:pt>
                <c:pt idx="177">
                  <c:v>40198</c:v>
                </c:pt>
                <c:pt idx="178">
                  <c:v>40199</c:v>
                </c:pt>
                <c:pt idx="179">
                  <c:v>40200</c:v>
                </c:pt>
                <c:pt idx="180">
                  <c:v>40201</c:v>
                </c:pt>
                <c:pt idx="181">
                  <c:v>40202</c:v>
                </c:pt>
                <c:pt idx="182">
                  <c:v>40203</c:v>
                </c:pt>
                <c:pt idx="183">
                  <c:v>40204</c:v>
                </c:pt>
                <c:pt idx="184">
                  <c:v>40205</c:v>
                </c:pt>
                <c:pt idx="185">
                  <c:v>40206</c:v>
                </c:pt>
                <c:pt idx="186">
                  <c:v>40207</c:v>
                </c:pt>
                <c:pt idx="187">
                  <c:v>40208</c:v>
                </c:pt>
                <c:pt idx="188">
                  <c:v>40209</c:v>
                </c:pt>
                <c:pt idx="189">
                  <c:v>40210</c:v>
                </c:pt>
                <c:pt idx="190">
                  <c:v>40211</c:v>
                </c:pt>
                <c:pt idx="191">
                  <c:v>40212</c:v>
                </c:pt>
                <c:pt idx="192">
                  <c:v>40213</c:v>
                </c:pt>
                <c:pt idx="193">
                  <c:v>40214</c:v>
                </c:pt>
                <c:pt idx="194">
                  <c:v>40215</c:v>
                </c:pt>
                <c:pt idx="195">
                  <c:v>40216</c:v>
                </c:pt>
                <c:pt idx="196">
                  <c:v>40217</c:v>
                </c:pt>
                <c:pt idx="197">
                  <c:v>40218</c:v>
                </c:pt>
                <c:pt idx="198">
                  <c:v>40219</c:v>
                </c:pt>
                <c:pt idx="199">
                  <c:v>40220</c:v>
                </c:pt>
                <c:pt idx="200">
                  <c:v>40221</c:v>
                </c:pt>
                <c:pt idx="201">
                  <c:v>40222</c:v>
                </c:pt>
                <c:pt idx="202">
                  <c:v>40223</c:v>
                </c:pt>
                <c:pt idx="203">
                  <c:v>40224</c:v>
                </c:pt>
                <c:pt idx="204">
                  <c:v>40225</c:v>
                </c:pt>
                <c:pt idx="205">
                  <c:v>40226</c:v>
                </c:pt>
                <c:pt idx="206">
                  <c:v>40227</c:v>
                </c:pt>
                <c:pt idx="207">
                  <c:v>40228</c:v>
                </c:pt>
                <c:pt idx="208">
                  <c:v>40229</c:v>
                </c:pt>
                <c:pt idx="209">
                  <c:v>40230</c:v>
                </c:pt>
                <c:pt idx="210">
                  <c:v>40231</c:v>
                </c:pt>
                <c:pt idx="211">
                  <c:v>40232</c:v>
                </c:pt>
                <c:pt idx="212">
                  <c:v>40233</c:v>
                </c:pt>
                <c:pt idx="213">
                  <c:v>40234</c:v>
                </c:pt>
                <c:pt idx="214">
                  <c:v>40235</c:v>
                </c:pt>
                <c:pt idx="215">
                  <c:v>40236</c:v>
                </c:pt>
                <c:pt idx="216">
                  <c:v>40237</c:v>
                </c:pt>
                <c:pt idx="217">
                  <c:v>40238</c:v>
                </c:pt>
                <c:pt idx="218">
                  <c:v>40239</c:v>
                </c:pt>
                <c:pt idx="219">
                  <c:v>40240</c:v>
                </c:pt>
                <c:pt idx="220">
                  <c:v>40241</c:v>
                </c:pt>
                <c:pt idx="221">
                  <c:v>40242</c:v>
                </c:pt>
                <c:pt idx="222">
                  <c:v>40243</c:v>
                </c:pt>
                <c:pt idx="223">
                  <c:v>40244</c:v>
                </c:pt>
                <c:pt idx="224">
                  <c:v>40245</c:v>
                </c:pt>
                <c:pt idx="225">
                  <c:v>40246</c:v>
                </c:pt>
                <c:pt idx="226">
                  <c:v>40247</c:v>
                </c:pt>
                <c:pt idx="227">
                  <c:v>40248</c:v>
                </c:pt>
                <c:pt idx="228">
                  <c:v>40249</c:v>
                </c:pt>
                <c:pt idx="229">
                  <c:v>40250</c:v>
                </c:pt>
                <c:pt idx="230">
                  <c:v>40251</c:v>
                </c:pt>
                <c:pt idx="231">
                  <c:v>40252</c:v>
                </c:pt>
                <c:pt idx="232">
                  <c:v>40253</c:v>
                </c:pt>
                <c:pt idx="233">
                  <c:v>40254</c:v>
                </c:pt>
                <c:pt idx="234">
                  <c:v>40255</c:v>
                </c:pt>
                <c:pt idx="235">
                  <c:v>40256</c:v>
                </c:pt>
                <c:pt idx="236">
                  <c:v>40257</c:v>
                </c:pt>
                <c:pt idx="237">
                  <c:v>40258</c:v>
                </c:pt>
                <c:pt idx="238">
                  <c:v>40259</c:v>
                </c:pt>
                <c:pt idx="239">
                  <c:v>40260</c:v>
                </c:pt>
                <c:pt idx="240">
                  <c:v>40261</c:v>
                </c:pt>
                <c:pt idx="241">
                  <c:v>40262</c:v>
                </c:pt>
                <c:pt idx="242">
                  <c:v>40263</c:v>
                </c:pt>
                <c:pt idx="243">
                  <c:v>40264</c:v>
                </c:pt>
                <c:pt idx="244">
                  <c:v>40265</c:v>
                </c:pt>
                <c:pt idx="245">
                  <c:v>40266</c:v>
                </c:pt>
                <c:pt idx="246">
                  <c:v>40267</c:v>
                </c:pt>
                <c:pt idx="247">
                  <c:v>40268</c:v>
                </c:pt>
                <c:pt idx="248">
                  <c:v>40269</c:v>
                </c:pt>
                <c:pt idx="249">
                  <c:v>40270</c:v>
                </c:pt>
                <c:pt idx="250">
                  <c:v>40271</c:v>
                </c:pt>
                <c:pt idx="251">
                  <c:v>40272</c:v>
                </c:pt>
                <c:pt idx="252">
                  <c:v>40273</c:v>
                </c:pt>
                <c:pt idx="253">
                  <c:v>40274</c:v>
                </c:pt>
                <c:pt idx="254">
                  <c:v>40275</c:v>
                </c:pt>
                <c:pt idx="255">
                  <c:v>40276</c:v>
                </c:pt>
                <c:pt idx="256">
                  <c:v>40277</c:v>
                </c:pt>
                <c:pt idx="257">
                  <c:v>40278</c:v>
                </c:pt>
                <c:pt idx="258">
                  <c:v>40279</c:v>
                </c:pt>
                <c:pt idx="259">
                  <c:v>40280</c:v>
                </c:pt>
                <c:pt idx="260">
                  <c:v>40281</c:v>
                </c:pt>
                <c:pt idx="261">
                  <c:v>40282</c:v>
                </c:pt>
                <c:pt idx="262">
                  <c:v>40283</c:v>
                </c:pt>
                <c:pt idx="263">
                  <c:v>40284</c:v>
                </c:pt>
                <c:pt idx="264">
                  <c:v>40285</c:v>
                </c:pt>
                <c:pt idx="265">
                  <c:v>40286</c:v>
                </c:pt>
                <c:pt idx="266">
                  <c:v>40287</c:v>
                </c:pt>
                <c:pt idx="267">
                  <c:v>40288</c:v>
                </c:pt>
                <c:pt idx="268">
                  <c:v>40289</c:v>
                </c:pt>
                <c:pt idx="269">
                  <c:v>40290</c:v>
                </c:pt>
                <c:pt idx="270">
                  <c:v>40291</c:v>
                </c:pt>
                <c:pt idx="271">
                  <c:v>40292</c:v>
                </c:pt>
                <c:pt idx="272">
                  <c:v>40293</c:v>
                </c:pt>
                <c:pt idx="273">
                  <c:v>40294</c:v>
                </c:pt>
                <c:pt idx="274">
                  <c:v>40295</c:v>
                </c:pt>
                <c:pt idx="275">
                  <c:v>40296</c:v>
                </c:pt>
                <c:pt idx="276">
                  <c:v>40297</c:v>
                </c:pt>
                <c:pt idx="277">
                  <c:v>40298</c:v>
                </c:pt>
                <c:pt idx="278">
                  <c:v>40299</c:v>
                </c:pt>
                <c:pt idx="279">
                  <c:v>40300</c:v>
                </c:pt>
                <c:pt idx="280">
                  <c:v>40301</c:v>
                </c:pt>
                <c:pt idx="281">
                  <c:v>40302</c:v>
                </c:pt>
                <c:pt idx="282">
                  <c:v>40303</c:v>
                </c:pt>
                <c:pt idx="283">
                  <c:v>40304</c:v>
                </c:pt>
                <c:pt idx="284">
                  <c:v>40305</c:v>
                </c:pt>
                <c:pt idx="285">
                  <c:v>40306</c:v>
                </c:pt>
                <c:pt idx="286">
                  <c:v>40307</c:v>
                </c:pt>
                <c:pt idx="287">
                  <c:v>40308</c:v>
                </c:pt>
                <c:pt idx="288">
                  <c:v>40309</c:v>
                </c:pt>
              </c:numCache>
            </c:numRef>
          </c:cat>
          <c:val>
            <c:numRef>
              <c:f>'Trip Cost Graph'!$E$2:$E$290</c:f>
              <c:numCache>
                <c:formatCode>"$"#,##0.00</c:formatCode>
                <c:ptCount val="289"/>
                <c:pt idx="0">
                  <c:v>1009.4075</c:v>
                </c:pt>
                <c:pt idx="1">
                  <c:v>865.31799999999998</c:v>
                </c:pt>
                <c:pt idx="2">
                  <c:v>731.14961538461546</c:v>
                </c:pt>
                <c:pt idx="3">
                  <c:v>629.337032967033</c:v>
                </c:pt>
                <c:pt idx="4">
                  <c:v>631.75461538461536</c:v>
                </c:pt>
                <c:pt idx="5">
                  <c:v>621.96901098901094</c:v>
                </c:pt>
                <c:pt idx="6">
                  <c:v>622.45032967032967</c:v>
                </c:pt>
                <c:pt idx="7">
                  <c:v>103.70857142857142</c:v>
                </c:pt>
                <c:pt idx="8">
                  <c:v>90.895604395604394</c:v>
                </c:pt>
                <c:pt idx="9">
                  <c:v>220.71428571428572</c:v>
                </c:pt>
                <c:pt idx="10">
                  <c:v>221.6098901098901</c:v>
                </c:pt>
                <c:pt idx="11">
                  <c:v>225.62263736263736</c:v>
                </c:pt>
                <c:pt idx="12">
                  <c:v>220.23802197802198</c:v>
                </c:pt>
                <c:pt idx="13">
                  <c:v>221.09670329670328</c:v>
                </c:pt>
                <c:pt idx="14">
                  <c:v>220.50505494505492</c:v>
                </c:pt>
                <c:pt idx="15">
                  <c:v>200.58373626373623</c:v>
                </c:pt>
                <c:pt idx="16">
                  <c:v>78.094725274725278</c:v>
                </c:pt>
                <c:pt idx="17">
                  <c:v>78.990329670329658</c:v>
                </c:pt>
                <c:pt idx="18">
                  <c:v>79.549010989010981</c:v>
                </c:pt>
                <c:pt idx="19">
                  <c:v>80.461098901098893</c:v>
                </c:pt>
                <c:pt idx="20">
                  <c:v>81.454065934065923</c:v>
                </c:pt>
                <c:pt idx="21">
                  <c:v>79.139120879120881</c:v>
                </c:pt>
                <c:pt idx="22">
                  <c:v>84.439560439560438</c:v>
                </c:pt>
                <c:pt idx="23">
                  <c:v>83.010989010989007</c:v>
                </c:pt>
                <c:pt idx="24">
                  <c:v>92.384615384615387</c:v>
                </c:pt>
                <c:pt idx="25">
                  <c:v>89.703296703296701</c:v>
                </c:pt>
                <c:pt idx="26">
                  <c:v>111.00153846153846</c:v>
                </c:pt>
                <c:pt idx="27">
                  <c:v>109.85868131868132</c:v>
                </c:pt>
                <c:pt idx="28">
                  <c:v>110.07846153846153</c:v>
                </c:pt>
                <c:pt idx="29">
                  <c:v>124.69384615384615</c:v>
                </c:pt>
                <c:pt idx="30">
                  <c:v>132.34219780219783</c:v>
                </c:pt>
                <c:pt idx="31">
                  <c:v>131.36417582417582</c:v>
                </c:pt>
                <c:pt idx="32">
                  <c:v>127.83670329670328</c:v>
                </c:pt>
                <c:pt idx="33">
                  <c:v>113.51648351648353</c:v>
                </c:pt>
                <c:pt idx="34">
                  <c:v>120.01208791208794</c:v>
                </c:pt>
                <c:pt idx="35">
                  <c:v>117.79065934065936</c:v>
                </c:pt>
                <c:pt idx="36">
                  <c:v>193.80769230769232</c:v>
                </c:pt>
                <c:pt idx="37">
                  <c:v>181.47857142857143</c:v>
                </c:pt>
                <c:pt idx="38">
                  <c:v>181.06153846153845</c:v>
                </c:pt>
                <c:pt idx="39">
                  <c:v>180.6884615384615</c:v>
                </c:pt>
                <c:pt idx="40">
                  <c:v>194.9892857142857</c:v>
                </c:pt>
                <c:pt idx="41">
                  <c:v>192.35357142857146</c:v>
                </c:pt>
                <c:pt idx="42">
                  <c:v>206.33214285714286</c:v>
                </c:pt>
                <c:pt idx="43">
                  <c:v>109.78430735930735</c:v>
                </c:pt>
                <c:pt idx="44">
                  <c:v>108.95292207792207</c:v>
                </c:pt>
                <c:pt idx="45">
                  <c:v>101.56742424242425</c:v>
                </c:pt>
                <c:pt idx="46">
                  <c:v>96.467640692640686</c:v>
                </c:pt>
                <c:pt idx="47">
                  <c:v>79.996320346320346</c:v>
                </c:pt>
                <c:pt idx="48">
                  <c:v>73.116450216450204</c:v>
                </c:pt>
                <c:pt idx="49">
                  <c:v>62.761904761904759</c:v>
                </c:pt>
                <c:pt idx="50">
                  <c:v>60.718614718614717</c:v>
                </c:pt>
                <c:pt idx="51">
                  <c:v>59.324675324675312</c:v>
                </c:pt>
                <c:pt idx="52">
                  <c:v>64.627705627705623</c:v>
                </c:pt>
                <c:pt idx="53">
                  <c:v>67.754112554112538</c:v>
                </c:pt>
                <c:pt idx="54">
                  <c:v>70.734025974025968</c:v>
                </c:pt>
                <c:pt idx="55">
                  <c:v>79.963463203463192</c:v>
                </c:pt>
                <c:pt idx="56">
                  <c:v>76.491601731601733</c:v>
                </c:pt>
                <c:pt idx="57">
                  <c:v>74.644155844155847</c:v>
                </c:pt>
                <c:pt idx="58">
                  <c:v>76.819480519480521</c:v>
                </c:pt>
                <c:pt idx="59">
                  <c:v>71.173376623376626</c:v>
                </c:pt>
                <c:pt idx="60">
                  <c:v>89.311038961038975</c:v>
                </c:pt>
                <c:pt idx="61">
                  <c:v>80.106017316017315</c:v>
                </c:pt>
                <c:pt idx="62">
                  <c:v>67.292164502164511</c:v>
                </c:pt>
                <c:pt idx="63">
                  <c:v>69.825714285714284</c:v>
                </c:pt>
                <c:pt idx="64">
                  <c:v>86.444285714285712</c:v>
                </c:pt>
                <c:pt idx="65">
                  <c:v>89.64811846689895</c:v>
                </c:pt>
                <c:pt idx="66">
                  <c:v>97.701254355400692</c:v>
                </c:pt>
                <c:pt idx="67">
                  <c:v>85.861533101045296</c:v>
                </c:pt>
                <c:pt idx="68">
                  <c:v>87.861533101045296</c:v>
                </c:pt>
                <c:pt idx="69">
                  <c:v>90.534006968641123</c:v>
                </c:pt>
                <c:pt idx="70">
                  <c:v>94.861572015278327</c:v>
                </c:pt>
                <c:pt idx="71">
                  <c:v>103.62960834321156</c:v>
                </c:pt>
                <c:pt idx="72">
                  <c:v>103.92332100051486</c:v>
                </c:pt>
                <c:pt idx="73">
                  <c:v>119.32170695786488</c:v>
                </c:pt>
                <c:pt idx="74">
                  <c:v>114.82514937078679</c:v>
                </c:pt>
                <c:pt idx="75">
                  <c:v>114.81484009243627</c:v>
                </c:pt>
                <c:pt idx="76">
                  <c:v>120.60333824251349</c:v>
                </c:pt>
                <c:pt idx="77">
                  <c:v>116.250058910162</c:v>
                </c:pt>
                <c:pt idx="78">
                  <c:v>103.02916543937165</c:v>
                </c:pt>
                <c:pt idx="79">
                  <c:v>102.67447717231224</c:v>
                </c:pt>
                <c:pt idx="80">
                  <c:v>93.687241040746201</c:v>
                </c:pt>
                <c:pt idx="81">
                  <c:v>238.20209131075109</c:v>
                </c:pt>
                <c:pt idx="82">
                  <c:v>253.99811487481591</c:v>
                </c:pt>
                <c:pt idx="83">
                  <c:v>299.13142857142856</c:v>
                </c:pt>
                <c:pt idx="84">
                  <c:v>334.14166666666671</c:v>
                </c:pt>
                <c:pt idx="85">
                  <c:v>378.28200000000004</c:v>
                </c:pt>
                <c:pt idx="86">
                  <c:v>450.22750000000002</c:v>
                </c:pt>
                <c:pt idx="87">
                  <c:v>428.30644736842106</c:v>
                </c:pt>
                <c:pt idx="88">
                  <c:v>186.78342105263158</c:v>
                </c:pt>
                <c:pt idx="89">
                  <c:v>162.92157894736843</c:v>
                </c:pt>
                <c:pt idx="90">
                  <c:v>68.026315789473685</c:v>
                </c:pt>
                <c:pt idx="91">
                  <c:v>72.23684210526315</c:v>
                </c:pt>
                <c:pt idx="92">
                  <c:v>65.30921052631578</c:v>
                </c:pt>
                <c:pt idx="93">
                  <c:v>65.631578947368425</c:v>
                </c:pt>
                <c:pt idx="94">
                  <c:v>71.81578947368422</c:v>
                </c:pt>
                <c:pt idx="95">
                  <c:v>81.48684210526315</c:v>
                </c:pt>
                <c:pt idx="96">
                  <c:v>90.690789473684205</c:v>
                </c:pt>
                <c:pt idx="97">
                  <c:v>89.973684210526301</c:v>
                </c:pt>
                <c:pt idx="98">
                  <c:v>84.46052631578948</c:v>
                </c:pt>
                <c:pt idx="99">
                  <c:v>114.32894736842104</c:v>
                </c:pt>
                <c:pt idx="100">
                  <c:v>117.68421052631579</c:v>
                </c:pt>
                <c:pt idx="101">
                  <c:v>143.98684210526315</c:v>
                </c:pt>
                <c:pt idx="102">
                  <c:v>160.32894736842107</c:v>
                </c:pt>
                <c:pt idx="103">
                  <c:v>135.35776315789474</c:v>
                </c:pt>
                <c:pt idx="104">
                  <c:v>152.17355263157896</c:v>
                </c:pt>
                <c:pt idx="105">
                  <c:v>160.21302631578948</c:v>
                </c:pt>
                <c:pt idx="106">
                  <c:v>187.4761842105263</c:v>
                </c:pt>
                <c:pt idx="107">
                  <c:v>181.09210526315786</c:v>
                </c:pt>
                <c:pt idx="108">
                  <c:v>165.52631578947364</c:v>
                </c:pt>
                <c:pt idx="109">
                  <c:v>138.27671052631578</c:v>
                </c:pt>
                <c:pt idx="110">
                  <c:v>101.7898684210526</c:v>
                </c:pt>
                <c:pt idx="111">
                  <c:v>91.989210526315773</c:v>
                </c:pt>
                <c:pt idx="112">
                  <c:v>69.630657894736828</c:v>
                </c:pt>
                <c:pt idx="113">
                  <c:v>100.84973684210526</c:v>
                </c:pt>
                <c:pt idx="114">
                  <c:v>101.80302631578947</c:v>
                </c:pt>
                <c:pt idx="115">
                  <c:v>110.88000000000001</c:v>
                </c:pt>
                <c:pt idx="116">
                  <c:v>139.8175</c:v>
                </c:pt>
                <c:pt idx="117">
                  <c:v>141.97499999999999</c:v>
                </c:pt>
                <c:pt idx="118">
                  <c:v>134.83750000000001</c:v>
                </c:pt>
                <c:pt idx="119">
                  <c:v>126.1375</c:v>
                </c:pt>
                <c:pt idx="120">
                  <c:v>103.0625</c:v>
                </c:pt>
                <c:pt idx="121">
                  <c:v>68.287499999999994</c:v>
                </c:pt>
                <c:pt idx="122">
                  <c:v>64.162499999999994</c:v>
                </c:pt>
                <c:pt idx="123">
                  <c:v>64.737499999999997</c:v>
                </c:pt>
                <c:pt idx="124">
                  <c:v>64.037499999999994</c:v>
                </c:pt>
                <c:pt idx="125">
                  <c:v>58.387500000000003</c:v>
                </c:pt>
                <c:pt idx="126">
                  <c:v>56.912500000000001</c:v>
                </c:pt>
                <c:pt idx="127">
                  <c:v>63.8125</c:v>
                </c:pt>
                <c:pt idx="128">
                  <c:v>86.587500000000006</c:v>
                </c:pt>
                <c:pt idx="129">
                  <c:v>90.672499999999999</c:v>
                </c:pt>
                <c:pt idx="130">
                  <c:v>95.587500000000006</c:v>
                </c:pt>
                <c:pt idx="131">
                  <c:v>85.060757839721248</c:v>
                </c:pt>
                <c:pt idx="132">
                  <c:v>61.270688153310104</c:v>
                </c:pt>
                <c:pt idx="133">
                  <c:v>59.8951393728223</c:v>
                </c:pt>
                <c:pt idx="134">
                  <c:v>59.3205574912892</c:v>
                </c:pt>
                <c:pt idx="135">
                  <c:v>66.228222996515669</c:v>
                </c:pt>
                <c:pt idx="136">
                  <c:v>71.089721254355396</c:v>
                </c:pt>
                <c:pt idx="137">
                  <c:v>50.967770034843198</c:v>
                </c:pt>
                <c:pt idx="138">
                  <c:v>59.28745644599303</c:v>
                </c:pt>
                <c:pt idx="139">
                  <c:v>52.031358885017418</c:v>
                </c:pt>
                <c:pt idx="140">
                  <c:v>55.022648083623693</c:v>
                </c:pt>
                <c:pt idx="141">
                  <c:v>55.022648083623693</c:v>
                </c:pt>
                <c:pt idx="142">
                  <c:v>33.46254355400697</c:v>
                </c:pt>
                <c:pt idx="143">
                  <c:v>30.979965156794425</c:v>
                </c:pt>
                <c:pt idx="144">
                  <c:v>26.750871080139373</c:v>
                </c:pt>
                <c:pt idx="145">
                  <c:v>51.977351916376307</c:v>
                </c:pt>
                <c:pt idx="146">
                  <c:v>72.726480836236931</c:v>
                </c:pt>
                <c:pt idx="147">
                  <c:v>84.747386759581872</c:v>
                </c:pt>
                <c:pt idx="148">
                  <c:v>91.054006968641104</c:v>
                </c:pt>
                <c:pt idx="149">
                  <c:v>78.528745644599297</c:v>
                </c:pt>
                <c:pt idx="150">
                  <c:v>140.91027874564458</c:v>
                </c:pt>
                <c:pt idx="151">
                  <c:v>129.62979094076653</c:v>
                </c:pt>
                <c:pt idx="152">
                  <c:v>140.24825783972125</c:v>
                </c:pt>
                <c:pt idx="153">
                  <c:v>138.87108013937279</c:v>
                </c:pt>
                <c:pt idx="154">
                  <c:v>70.984320557491287</c:v>
                </c:pt>
                <c:pt idx="155">
                  <c:v>86.750871080139376</c:v>
                </c:pt>
                <c:pt idx="156">
                  <c:v>74.695121951219505</c:v>
                </c:pt>
                <c:pt idx="157">
                  <c:v>87.151567944250871</c:v>
                </c:pt>
                <c:pt idx="158">
                  <c:v>87.891986062717763</c:v>
                </c:pt>
                <c:pt idx="159">
                  <c:v>152.3727700348432</c:v>
                </c:pt>
                <c:pt idx="160">
                  <c:v>141.0269512195122</c:v>
                </c:pt>
                <c:pt idx="161">
                  <c:v>144.67503484320557</c:v>
                </c:pt>
                <c:pt idx="162">
                  <c:v>128.69071428571428</c:v>
                </c:pt>
                <c:pt idx="163">
                  <c:v>49.75</c:v>
                </c:pt>
                <c:pt idx="164">
                  <c:v>42.86785714285714</c:v>
                </c:pt>
                <c:pt idx="165">
                  <c:v>47.939285714285717</c:v>
                </c:pt>
                <c:pt idx="166">
                  <c:v>47.939285714285717</c:v>
                </c:pt>
                <c:pt idx="167">
                  <c:v>37.225000000000001</c:v>
                </c:pt>
                <c:pt idx="168">
                  <c:v>145.66499999999999</c:v>
                </c:pt>
                <c:pt idx="169">
                  <c:v>152.91499999999999</c:v>
                </c:pt>
                <c:pt idx="170">
                  <c:v>181.36499999999998</c:v>
                </c:pt>
                <c:pt idx="171">
                  <c:v>270.59199999999998</c:v>
                </c:pt>
                <c:pt idx="172">
                  <c:v>183.50550000000001</c:v>
                </c:pt>
                <c:pt idx="173">
                  <c:v>166.76350000000002</c:v>
                </c:pt>
                <c:pt idx="174">
                  <c:v>164.36349999999999</c:v>
                </c:pt>
                <c:pt idx="175">
                  <c:v>80.136499999999998</c:v>
                </c:pt>
                <c:pt idx="176">
                  <c:v>90.989499999999992</c:v>
                </c:pt>
                <c:pt idx="177">
                  <c:v>92.471500000000006</c:v>
                </c:pt>
                <c:pt idx="178">
                  <c:v>93.446500000000015</c:v>
                </c:pt>
                <c:pt idx="179">
                  <c:v>131.94650000000001</c:v>
                </c:pt>
                <c:pt idx="180">
                  <c:v>157.71500000000003</c:v>
                </c:pt>
                <c:pt idx="181">
                  <c:v>156.82500000000002</c:v>
                </c:pt>
                <c:pt idx="182">
                  <c:v>178.86</c:v>
                </c:pt>
                <c:pt idx="183">
                  <c:v>154.72500000000002</c:v>
                </c:pt>
                <c:pt idx="184">
                  <c:v>114.7</c:v>
                </c:pt>
                <c:pt idx="185">
                  <c:v>115.60999999999999</c:v>
                </c:pt>
                <c:pt idx="186">
                  <c:v>102.52500000000001</c:v>
                </c:pt>
                <c:pt idx="187">
                  <c:v>114.185</c:v>
                </c:pt>
                <c:pt idx="188">
                  <c:v>113.815</c:v>
                </c:pt>
                <c:pt idx="189">
                  <c:v>121.1225</c:v>
                </c:pt>
                <c:pt idx="190">
                  <c:v>109.22695736434108</c:v>
                </c:pt>
                <c:pt idx="191">
                  <c:v>121.17611757105942</c:v>
                </c:pt>
                <c:pt idx="192">
                  <c:v>133.17344315245475</c:v>
                </c:pt>
                <c:pt idx="193">
                  <c:v>121.40826873385011</c:v>
                </c:pt>
                <c:pt idx="194">
                  <c:v>114.65762273901808</c:v>
                </c:pt>
                <c:pt idx="195">
                  <c:v>93.227390180878544</c:v>
                </c:pt>
                <c:pt idx="196">
                  <c:v>100.61434108527132</c:v>
                </c:pt>
                <c:pt idx="197">
                  <c:v>104.23320413436693</c:v>
                </c:pt>
                <c:pt idx="198">
                  <c:v>110.07945736434108</c:v>
                </c:pt>
                <c:pt idx="199">
                  <c:v>684.93062015503881</c:v>
                </c:pt>
                <c:pt idx="200">
                  <c:v>643.89238533591731</c:v>
                </c:pt>
                <c:pt idx="201">
                  <c:v>722.37223837209297</c:v>
                </c:pt>
                <c:pt idx="202">
                  <c:v>744.18321543927641</c:v>
                </c:pt>
                <c:pt idx="203">
                  <c:v>162.56416666666667</c:v>
                </c:pt>
                <c:pt idx="204">
                  <c:v>201.97666666666669</c:v>
                </c:pt>
                <c:pt idx="205">
                  <c:v>120.97666666666667</c:v>
                </c:pt>
                <c:pt idx="206">
                  <c:v>76.641666666666666</c:v>
                </c:pt>
                <c:pt idx="207">
                  <c:v>71.361666666666665</c:v>
                </c:pt>
                <c:pt idx="208">
                  <c:v>31.94916666666667</c:v>
                </c:pt>
                <c:pt idx="209">
                  <c:v>22.751666666666665</c:v>
                </c:pt>
                <c:pt idx="210">
                  <c:v>26.876666666666669</c:v>
                </c:pt>
                <c:pt idx="211">
                  <c:v>120.73010820413438</c:v>
                </c:pt>
                <c:pt idx="212">
                  <c:v>140.13397609819123</c:v>
                </c:pt>
                <c:pt idx="213">
                  <c:v>153.15239179586564</c:v>
                </c:pt>
                <c:pt idx="214">
                  <c:v>160.42195090439279</c:v>
                </c:pt>
                <c:pt idx="215">
                  <c:v>71.643908268733838</c:v>
                </c:pt>
                <c:pt idx="216">
                  <c:v>80.204366925064605</c:v>
                </c:pt>
                <c:pt idx="217">
                  <c:v>83.886537467700251</c:v>
                </c:pt>
                <c:pt idx="218">
                  <c:v>80.275426356589151</c:v>
                </c:pt>
                <c:pt idx="219">
                  <c:v>83.33744186046512</c:v>
                </c:pt>
                <c:pt idx="220">
                  <c:v>80.52310723514212</c:v>
                </c:pt>
                <c:pt idx="221">
                  <c:v>58.522726098191221</c:v>
                </c:pt>
                <c:pt idx="222">
                  <c:v>72.09146640826873</c:v>
                </c:pt>
                <c:pt idx="223">
                  <c:v>88.09819121447029</c:v>
                </c:pt>
                <c:pt idx="224">
                  <c:v>89.558139534883708</c:v>
                </c:pt>
                <c:pt idx="225">
                  <c:v>90.010335917312659</c:v>
                </c:pt>
                <c:pt idx="226">
                  <c:v>94.916020671834616</c:v>
                </c:pt>
                <c:pt idx="227">
                  <c:v>96.224160206718338</c:v>
                </c:pt>
                <c:pt idx="228">
                  <c:v>68.963178294573638</c:v>
                </c:pt>
                <c:pt idx="229">
                  <c:v>83.142764857881133</c:v>
                </c:pt>
                <c:pt idx="230">
                  <c:v>80.768733850129195</c:v>
                </c:pt>
                <c:pt idx="231">
                  <c:v>64.81266149870801</c:v>
                </c:pt>
                <c:pt idx="232">
                  <c:v>96.111111111111114</c:v>
                </c:pt>
                <c:pt idx="233">
                  <c:v>115.39405684754522</c:v>
                </c:pt>
                <c:pt idx="234">
                  <c:v>110.17441860465117</c:v>
                </c:pt>
                <c:pt idx="235">
                  <c:v>110.69121447028424</c:v>
                </c:pt>
                <c:pt idx="236">
                  <c:v>112.28036175710594</c:v>
                </c:pt>
                <c:pt idx="237">
                  <c:v>89.571705426356601</c:v>
                </c:pt>
                <c:pt idx="238">
                  <c:v>82.85335917312662</c:v>
                </c:pt>
                <c:pt idx="239">
                  <c:v>176.45284237726099</c:v>
                </c:pt>
                <c:pt idx="240">
                  <c:v>159.45671834625321</c:v>
                </c:pt>
                <c:pt idx="241">
                  <c:v>152.79198966408268</c:v>
                </c:pt>
                <c:pt idx="242">
                  <c:v>156.18346253229976</c:v>
                </c:pt>
                <c:pt idx="243">
                  <c:v>53.916020671834623</c:v>
                </c:pt>
                <c:pt idx="244">
                  <c:v>47.843669250645988</c:v>
                </c:pt>
                <c:pt idx="245">
                  <c:v>52.072997416020669</c:v>
                </c:pt>
                <c:pt idx="246">
                  <c:v>211.35529715762272</c:v>
                </c:pt>
                <c:pt idx="247">
                  <c:v>221.07921188630488</c:v>
                </c:pt>
                <c:pt idx="248">
                  <c:v>228.24859043927643</c:v>
                </c:pt>
                <c:pt idx="249">
                  <c:v>240.40685917312661</c:v>
                </c:pt>
                <c:pt idx="250">
                  <c:v>98.808687338501286</c:v>
                </c:pt>
                <c:pt idx="251">
                  <c:v>97.300534883720928</c:v>
                </c:pt>
                <c:pt idx="252">
                  <c:v>106.47482558139535</c:v>
                </c:pt>
                <c:pt idx="253">
                  <c:v>156.9929134366925</c:v>
                </c:pt>
                <c:pt idx="254">
                  <c:v>148.51421188630491</c:v>
                </c:pt>
                <c:pt idx="255">
                  <c:v>157.57236434108529</c:v>
                </c:pt>
                <c:pt idx="256">
                  <c:v>139.40957364341085</c:v>
                </c:pt>
                <c:pt idx="257">
                  <c:v>21.408798449612405</c:v>
                </c:pt>
                <c:pt idx="258">
                  <c:v>13.024999999999995</c:v>
                </c:pt>
                <c:pt idx="259">
                  <c:v>231.13499999999999</c:v>
                </c:pt>
                <c:pt idx="260">
                  <c:v>254.85499999999999</c:v>
                </c:pt>
                <c:pt idx="261">
                  <c:v>308.57928940568473</c:v>
                </c:pt>
                <c:pt idx="262">
                  <c:v>329.75378552971574</c:v>
                </c:pt>
                <c:pt idx="263">
                  <c:v>114.34878552971577</c:v>
                </c:pt>
                <c:pt idx="264">
                  <c:v>86.628785529715771</c:v>
                </c:pt>
                <c:pt idx="265">
                  <c:v>89.20449612403101</c:v>
                </c:pt>
                <c:pt idx="266">
                  <c:v>88.407499999999999</c:v>
                </c:pt>
                <c:pt idx="267">
                  <c:v>94.775000000000006</c:v>
                </c:pt>
                <c:pt idx="268">
                  <c:v>128.36250000000001</c:v>
                </c:pt>
                <c:pt idx="269">
                  <c:v>152.65</c:v>
                </c:pt>
                <c:pt idx="270">
                  <c:v>160.23750000000001</c:v>
                </c:pt>
                <c:pt idx="271">
                  <c:v>166.12816537467702</c:v>
                </c:pt>
                <c:pt idx="272">
                  <c:v>77.474773901808817</c:v>
                </c:pt>
                <c:pt idx="273">
                  <c:v>26.678100775193812</c:v>
                </c:pt>
                <c:pt idx="274">
                  <c:v>21.047157622739022</c:v>
                </c:pt>
                <c:pt idx="275">
                  <c:v>6.1989664082687312</c:v>
                </c:pt>
                <c:pt idx="276">
                  <c:v>98.350129198966386</c:v>
                </c:pt>
                <c:pt idx="277">
                  <c:v>296.72480620155034</c:v>
                </c:pt>
                <c:pt idx="278">
                  <c:v>285.12919896640824</c:v>
                </c:pt>
                <c:pt idx="279">
                  <c:v>288.15568475452193</c:v>
                </c:pt>
                <c:pt idx="280">
                  <c:v>261.75064599483204</c:v>
                </c:pt>
                <c:pt idx="281">
                  <c:v>93.178294573643399</c:v>
                </c:pt>
                <c:pt idx="282">
                  <c:v>102.81653746770026</c:v>
                </c:pt>
                <c:pt idx="283">
                  <c:v>138.44961240310079</c:v>
                </c:pt>
                <c:pt idx="284">
                  <c:v>203.74937984496125</c:v>
                </c:pt>
                <c:pt idx="285">
                  <c:v>205.94576227390181</c:v>
                </c:pt>
                <c:pt idx="286">
                  <c:v>206.44963824289403</c:v>
                </c:pt>
                <c:pt idx="287">
                  <c:v>167.11501291989663</c:v>
                </c:pt>
                <c:pt idx="288">
                  <c:v>940.48023255813951</c:v>
                </c:pt>
              </c:numCache>
            </c:numRef>
          </c:val>
        </c:ser>
        <c:marker val="1"/>
        <c:axId val="64313984"/>
        <c:axId val="64319872"/>
      </c:lineChart>
      <c:lineChart>
        <c:grouping val="standard"/>
        <c:ser>
          <c:idx val="4"/>
          <c:order val="2"/>
          <c:tx>
            <c:strRef>
              <c:f>'Trip Cost Graph'!$F$1</c:f>
              <c:strCache>
                <c:ptCount val="1"/>
                <c:pt idx="0">
                  <c:v>Running Cumulative Total</c:v>
                </c:pt>
              </c:strCache>
            </c:strRef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'Trip Cost Graph'!$F$2:$F$290</c:f>
              <c:numCache>
                <c:formatCode>"$"#,##0.00</c:formatCode>
                <c:ptCount val="289"/>
                <c:pt idx="0">
                  <c:v>56</c:v>
                </c:pt>
                <c:pt idx="1">
                  <c:v>207.73000000000002</c:v>
                </c:pt>
                <c:pt idx="2">
                  <c:v>301.63</c:v>
                </c:pt>
                <c:pt idx="3">
                  <c:v>4037.63</c:v>
                </c:pt>
                <c:pt idx="4">
                  <c:v>4326.59</c:v>
                </c:pt>
                <c:pt idx="5">
                  <c:v>4386.8976923076925</c:v>
                </c:pt>
                <c:pt idx="6">
                  <c:v>4405.3592307692306</c:v>
                </c:pt>
                <c:pt idx="7">
                  <c:v>4478.2823076923078</c:v>
                </c:pt>
                <c:pt idx="8">
                  <c:v>4561.5130769230773</c:v>
                </c:pt>
                <c:pt idx="9">
                  <c:v>4658.7823076923078</c:v>
                </c:pt>
                <c:pt idx="10">
                  <c:v>4763.59</c:v>
                </c:pt>
                <c:pt idx="11">
                  <c:v>4962.8592307692306</c:v>
                </c:pt>
                <c:pt idx="12">
                  <c:v>5931.8976923076916</c:v>
                </c:pt>
                <c:pt idx="13">
                  <c:v>5956.6284615384611</c:v>
                </c:pt>
                <c:pt idx="14">
                  <c:v>6057.6407692307685</c:v>
                </c:pt>
                <c:pt idx="15">
                  <c:v>6103.1792307692303</c:v>
                </c:pt>
                <c:pt idx="16">
                  <c:v>6206.4592307692301</c:v>
                </c:pt>
                <c:pt idx="17">
                  <c:v>6307.1253846153841</c:v>
                </c:pt>
                <c:pt idx="18">
                  <c:v>6366.9453846153838</c:v>
                </c:pt>
                <c:pt idx="19">
                  <c:v>6478.5607692307685</c:v>
                </c:pt>
                <c:pt idx="20">
                  <c:v>6509.5607692307685</c:v>
                </c:pt>
                <c:pt idx="21">
                  <c:v>6614.4838461538457</c:v>
                </c:pt>
                <c:pt idx="22">
                  <c:v>6666.4069230769228</c:v>
                </c:pt>
                <c:pt idx="23">
                  <c:v>6776.6376923076923</c:v>
                </c:pt>
                <c:pt idx="24">
                  <c:v>6861.0992307692304</c:v>
                </c:pt>
                <c:pt idx="25">
                  <c:v>6958.0223076923075</c:v>
                </c:pt>
                <c:pt idx="26">
                  <c:v>7059.6376923076923</c:v>
                </c:pt>
                <c:pt idx="27">
                  <c:v>7156.2530769230771</c:v>
                </c:pt>
                <c:pt idx="28">
                  <c:v>7242.4069230769228</c:v>
                </c:pt>
                <c:pt idx="29">
                  <c:v>7443.4176923076921</c:v>
                </c:pt>
                <c:pt idx="30">
                  <c:v>7545.6484615384616</c:v>
                </c:pt>
                <c:pt idx="31">
                  <c:v>7631.6484615384616</c:v>
                </c:pt>
                <c:pt idx="32">
                  <c:v>7830.8792307692311</c:v>
                </c:pt>
                <c:pt idx="33">
                  <c:v>7986.0330769230768</c:v>
                </c:pt>
                <c:pt idx="34">
                  <c:v>8075.8023076923073</c:v>
                </c:pt>
                <c:pt idx="35">
                  <c:v>8137.2638461538454</c:v>
                </c:pt>
                <c:pt idx="36">
                  <c:v>8238.0330769230768</c:v>
                </c:pt>
                <c:pt idx="37">
                  <c:v>8385.7330769230775</c:v>
                </c:pt>
                <c:pt idx="38">
                  <c:v>8456.1830769230783</c:v>
                </c:pt>
                <c:pt idx="39">
                  <c:v>9187.5330769230786</c:v>
                </c:pt>
                <c:pt idx="40">
                  <c:v>9256.383076923079</c:v>
                </c:pt>
                <c:pt idx="41">
                  <c:v>9343.2330769230794</c:v>
                </c:pt>
                <c:pt idx="42">
                  <c:v>9402.0830769230797</c:v>
                </c:pt>
                <c:pt idx="43">
                  <c:v>9602.9580769230797</c:v>
                </c:pt>
                <c:pt idx="44">
                  <c:v>9732.2080769230797</c:v>
                </c:pt>
                <c:pt idx="45">
                  <c:v>9900.508076923079</c:v>
                </c:pt>
                <c:pt idx="46">
                  <c:v>9956.0232284382309</c:v>
                </c:pt>
                <c:pt idx="47">
                  <c:v>10019.053531468535</c:v>
                </c:pt>
                <c:pt idx="48">
                  <c:v>10054.205046620051</c:v>
                </c:pt>
                <c:pt idx="49">
                  <c:v>10077.356561771567</c:v>
                </c:pt>
                <c:pt idx="50">
                  <c:v>10162.932319347325</c:v>
                </c:pt>
                <c:pt idx="51">
                  <c:v>10244.023228438235</c:v>
                </c:pt>
                <c:pt idx="52">
                  <c:v>10339.841410256417</c:v>
                </c:pt>
                <c:pt idx="53">
                  <c:v>10381.053531468538</c:v>
                </c:pt>
                <c:pt idx="54">
                  <c:v>10434.326258741266</c:v>
                </c:pt>
                <c:pt idx="55">
                  <c:v>10506.598986013994</c:v>
                </c:pt>
                <c:pt idx="56">
                  <c:v>10551.635349650358</c:v>
                </c:pt>
                <c:pt idx="57">
                  <c:v>10658.07050116551</c:v>
                </c:pt>
                <c:pt idx="58">
                  <c:v>10803.76747086248</c:v>
                </c:pt>
                <c:pt idx="59">
                  <c:v>10875.282622377632</c:v>
                </c:pt>
                <c:pt idx="60">
                  <c:v>10903.562622377633</c:v>
                </c:pt>
                <c:pt idx="61">
                  <c:v>10972.062622377633</c:v>
                </c:pt>
                <c:pt idx="62">
                  <c:v>11004.812622377633</c:v>
                </c:pt>
                <c:pt idx="63">
                  <c:v>11176.812622377633</c:v>
                </c:pt>
                <c:pt idx="64">
                  <c:v>11218.812622377633</c:v>
                </c:pt>
                <c:pt idx="65">
                  <c:v>11274.812622377633</c:v>
                </c:pt>
                <c:pt idx="66">
                  <c:v>11364.062622377633</c:v>
                </c:pt>
                <c:pt idx="67">
                  <c:v>11508.672622377633</c:v>
                </c:pt>
                <c:pt idx="68">
                  <c:v>11599.599451645925</c:v>
                </c:pt>
                <c:pt idx="69">
                  <c:v>11688.721402865438</c:v>
                </c:pt>
                <c:pt idx="70">
                  <c:v>11777.843354084951</c:v>
                </c:pt>
                <c:pt idx="71">
                  <c:v>11833.843354084951</c:v>
                </c:pt>
                <c:pt idx="72">
                  <c:v>11908.550671158122</c:v>
                </c:pt>
                <c:pt idx="73">
                  <c:v>12028.093626484582</c:v>
                </c:pt>
                <c:pt idx="74">
                  <c:v>12234.079880780115</c:v>
                </c:pt>
                <c:pt idx="75">
                  <c:v>12327.06269864953</c:v>
                </c:pt>
                <c:pt idx="76">
                  <c:v>12523.973351570492</c:v>
                </c:pt>
                <c:pt idx="77">
                  <c:v>12581.619399680458</c:v>
                </c:pt>
                <c:pt idx="78">
                  <c:v>12637.547234732005</c:v>
                </c:pt>
                <c:pt idx="79">
                  <c:v>12752.774038855716</c:v>
                </c:pt>
                <c:pt idx="80">
                  <c:v>12841.844038855716</c:v>
                </c:pt>
                <c:pt idx="81">
                  <c:v>12955.284038855716</c:v>
                </c:pt>
                <c:pt idx="82">
                  <c:v>13045.784038855716</c:v>
                </c:pt>
                <c:pt idx="83">
                  <c:v>13179.784038855716</c:v>
                </c:pt>
                <c:pt idx="84">
                  <c:v>14249.034038855716</c:v>
                </c:pt>
                <c:pt idx="85">
                  <c:v>14415.534038855716</c:v>
                </c:pt>
                <c:pt idx="86">
                  <c:v>14846.694038855716</c:v>
                </c:pt>
                <c:pt idx="87">
                  <c:v>14893.009828329401</c:v>
                </c:pt>
                <c:pt idx="88">
                  <c:v>14996.167723066243</c:v>
                </c:pt>
                <c:pt idx="89">
                  <c:v>15067.220354645189</c:v>
                </c:pt>
                <c:pt idx="90">
                  <c:v>15118.799302013611</c:v>
                </c:pt>
                <c:pt idx="91">
                  <c:v>15181.957196750453</c:v>
                </c:pt>
                <c:pt idx="92">
                  <c:v>15257.404565171506</c:v>
                </c:pt>
                <c:pt idx="93">
                  <c:v>15329.746670434664</c:v>
                </c:pt>
                <c:pt idx="94">
                  <c:v>15406.062459908349</c:v>
                </c:pt>
                <c:pt idx="95">
                  <c:v>15507.904565171508</c:v>
                </c:pt>
                <c:pt idx="96">
                  <c:v>15620.167723066244</c:v>
                </c:pt>
                <c:pt idx="97">
                  <c:v>15689.641407276771</c:v>
                </c:pt>
                <c:pt idx="98">
                  <c:v>15743.904565171508</c:v>
                </c:pt>
                <c:pt idx="99">
                  <c:v>15965.220354645193</c:v>
                </c:pt>
                <c:pt idx="100">
                  <c:v>16090.904565171508</c:v>
                </c:pt>
                <c:pt idx="101">
                  <c:v>16265.588775697823</c:v>
                </c:pt>
                <c:pt idx="102">
                  <c:v>16385.220354645193</c:v>
                </c:pt>
                <c:pt idx="103">
                  <c:v>16506.651407276771</c:v>
                </c:pt>
                <c:pt idx="104">
                  <c:v>16699.598775697825</c:v>
                </c:pt>
                <c:pt idx="105">
                  <c:v>16906.440880960981</c:v>
                </c:pt>
                <c:pt idx="106">
                  <c:v>17135.125091487298</c:v>
                </c:pt>
                <c:pt idx="107">
                  <c:v>17231.019828329405</c:v>
                </c:pt>
                <c:pt idx="108">
                  <c:v>17361.704038855722</c:v>
                </c:pt>
                <c:pt idx="109">
                  <c:v>17459.547723066247</c:v>
                </c:pt>
                <c:pt idx="110">
                  <c:v>17542.284565171511</c:v>
                </c:pt>
                <c:pt idx="111">
                  <c:v>17598.976670434669</c:v>
                </c:pt>
                <c:pt idx="112">
                  <c:v>17640.226670434669</c:v>
                </c:pt>
                <c:pt idx="113">
                  <c:v>17862.946670434671</c:v>
                </c:pt>
                <c:pt idx="114">
                  <c:v>17949.49667043467</c:v>
                </c:pt>
                <c:pt idx="115">
                  <c:v>18042.49667043467</c:v>
                </c:pt>
                <c:pt idx="116">
                  <c:v>18199.49667043467</c:v>
                </c:pt>
                <c:pt idx="117">
                  <c:v>18430.846670434668</c:v>
                </c:pt>
                <c:pt idx="118">
                  <c:v>18488.846670434668</c:v>
                </c:pt>
                <c:pt idx="119">
                  <c:v>18547.046670434669</c:v>
                </c:pt>
                <c:pt idx="120">
                  <c:v>18611.74667043467</c:v>
                </c:pt>
                <c:pt idx="121">
                  <c:v>18703.99667043467</c:v>
                </c:pt>
                <c:pt idx="122">
                  <c:v>18745.49667043467</c:v>
                </c:pt>
                <c:pt idx="123">
                  <c:v>18805.99667043467</c:v>
                </c:pt>
                <c:pt idx="124">
                  <c:v>18867.896670434671</c:v>
                </c:pt>
                <c:pt idx="125">
                  <c:v>18937.546670434673</c:v>
                </c:pt>
                <c:pt idx="126">
                  <c:v>18973.146670434671</c:v>
                </c:pt>
                <c:pt idx="127">
                  <c:v>19061.24667043467</c:v>
                </c:pt>
                <c:pt idx="128">
                  <c:v>19214.24667043467</c:v>
                </c:pt>
                <c:pt idx="129">
                  <c:v>19300.236670434671</c:v>
                </c:pt>
                <c:pt idx="130">
                  <c:v>19355.49667043467</c:v>
                </c:pt>
                <c:pt idx="131">
                  <c:v>19401.489701793555</c:v>
                </c:pt>
                <c:pt idx="132">
                  <c:v>19459.329423047911</c:v>
                </c:pt>
                <c:pt idx="133">
                  <c:v>19539.81722792596</c:v>
                </c:pt>
                <c:pt idx="134">
                  <c:v>19592.778900399826</c:v>
                </c:pt>
                <c:pt idx="135">
                  <c:v>19666.402593779618</c:v>
                </c:pt>
                <c:pt idx="136">
                  <c:v>19743.688308065332</c:v>
                </c:pt>
                <c:pt idx="137">
                  <c:v>19743.688308065332</c:v>
                </c:pt>
                <c:pt idx="138">
                  <c:v>19829.9287261838</c:v>
                </c:pt>
                <c:pt idx="139">
                  <c:v>19874.528029319688</c:v>
                </c:pt>
                <c:pt idx="140">
                  <c:v>19963.778900399826</c:v>
                </c:pt>
                <c:pt idx="141">
                  <c:v>19963.778900399826</c:v>
                </c:pt>
                <c:pt idx="142">
                  <c:v>19963.778900399826</c:v>
                </c:pt>
                <c:pt idx="143">
                  <c:v>19998.447889946863</c:v>
                </c:pt>
                <c:pt idx="144">
                  <c:v>20070.782384720384</c:v>
                </c:pt>
                <c:pt idx="145">
                  <c:v>20171.688308065332</c:v>
                </c:pt>
                <c:pt idx="146">
                  <c:v>20254.684823744774</c:v>
                </c:pt>
                <c:pt idx="147">
                  <c:v>20337.43743698519</c:v>
                </c:pt>
                <c:pt idx="148">
                  <c:v>20434.998412594945</c:v>
                </c:pt>
                <c:pt idx="149">
                  <c:v>20485.803290643726</c:v>
                </c:pt>
                <c:pt idx="150">
                  <c:v>20818.32593872735</c:v>
                </c:pt>
                <c:pt idx="151">
                  <c:v>20855.956600748257</c:v>
                </c:pt>
                <c:pt idx="152">
                  <c:v>20995.991443953833</c:v>
                </c:pt>
                <c:pt idx="153">
                  <c:v>21041.28761120122</c:v>
                </c:pt>
                <c:pt idx="154">
                  <c:v>21102.263220957317</c:v>
                </c:pt>
                <c:pt idx="155">
                  <c:v>21202.960085068815</c:v>
                </c:pt>
                <c:pt idx="156">
                  <c:v>21294.771931758711</c:v>
                </c:pt>
                <c:pt idx="157">
                  <c:v>21389.893882978224</c:v>
                </c:pt>
                <c:pt idx="158">
                  <c:v>21453.83116520819</c:v>
                </c:pt>
                <c:pt idx="159">
                  <c:v>21812.451165208189</c:v>
                </c:pt>
                <c:pt idx="160">
                  <c:v>21858.879736636762</c:v>
                </c:pt>
                <c:pt idx="161">
                  <c:v>21968.594022351048</c:v>
                </c:pt>
                <c:pt idx="162">
                  <c:v>21968.594022351048</c:v>
                </c:pt>
                <c:pt idx="163">
                  <c:v>22011.451165208189</c:v>
                </c:pt>
                <c:pt idx="164">
                  <c:v>22030.351165208191</c:v>
                </c:pt>
                <c:pt idx="165">
                  <c:v>22160.351165208191</c:v>
                </c:pt>
                <c:pt idx="166">
                  <c:v>22160.351165208191</c:v>
                </c:pt>
                <c:pt idx="167">
                  <c:v>22160.351165208191</c:v>
                </c:pt>
                <c:pt idx="168">
                  <c:v>22613.011165208191</c:v>
                </c:pt>
                <c:pt idx="169">
                  <c:v>22772.011165208191</c:v>
                </c:pt>
                <c:pt idx="170">
                  <c:v>22885.81116520819</c:v>
                </c:pt>
                <c:pt idx="171">
                  <c:v>23242.719165208189</c:v>
                </c:pt>
                <c:pt idx="172">
                  <c:v>23347.033165208188</c:v>
                </c:pt>
                <c:pt idx="173">
                  <c:v>23439.065165208187</c:v>
                </c:pt>
                <c:pt idx="174">
                  <c:v>23543.265165208188</c:v>
                </c:pt>
                <c:pt idx="175">
                  <c:v>23563.265165208188</c:v>
                </c:pt>
                <c:pt idx="176">
                  <c:v>23710.991165208186</c:v>
                </c:pt>
                <c:pt idx="177">
                  <c:v>23808.951165208186</c:v>
                </c:pt>
                <c:pt idx="178">
                  <c:v>23917.051165208184</c:v>
                </c:pt>
                <c:pt idx="179">
                  <c:v>24091.051165208184</c:v>
                </c:pt>
                <c:pt idx="180">
                  <c:v>24341.851165208183</c:v>
                </c:pt>
                <c:pt idx="181">
                  <c:v>24436.251165208185</c:v>
                </c:pt>
                <c:pt idx="182">
                  <c:v>24632.491165208186</c:v>
                </c:pt>
                <c:pt idx="183">
                  <c:v>24709.951165208186</c:v>
                </c:pt>
                <c:pt idx="184">
                  <c:v>24800.651165208186</c:v>
                </c:pt>
                <c:pt idx="185">
                  <c:v>24898.691165208187</c:v>
                </c:pt>
                <c:pt idx="186">
                  <c:v>25042.591165208189</c:v>
                </c:pt>
                <c:pt idx="187">
                  <c:v>25166.691165208187</c:v>
                </c:pt>
                <c:pt idx="188">
                  <c:v>25255.911165208188</c:v>
                </c:pt>
                <c:pt idx="189">
                  <c:v>25383.181165208189</c:v>
                </c:pt>
                <c:pt idx="190">
                  <c:v>25479.498994665551</c:v>
                </c:pt>
                <c:pt idx="191">
                  <c:v>25651.395635492423</c:v>
                </c:pt>
                <c:pt idx="192">
                  <c:v>25788.604937818003</c:v>
                </c:pt>
                <c:pt idx="193">
                  <c:v>25868.814240143583</c:v>
                </c:pt>
                <c:pt idx="194">
                  <c:v>25938.129485621619</c:v>
                </c:pt>
                <c:pt idx="195">
                  <c:v>26024.305196215933</c:v>
                </c:pt>
                <c:pt idx="196">
                  <c:v>26191.062302159087</c:v>
                </c:pt>
                <c:pt idx="197">
                  <c:v>26285.747056681052</c:v>
                </c:pt>
                <c:pt idx="198">
                  <c:v>26378.447315078985</c:v>
                </c:pt>
                <c:pt idx="199">
                  <c:v>28764.027676836093</c:v>
                </c:pt>
                <c:pt idx="200">
                  <c:v>28766.631843502761</c:v>
                </c:pt>
                <c:pt idx="201">
                  <c:v>29175.236010169428</c:v>
                </c:pt>
                <c:pt idx="202">
                  <c:v>29355.180176836097</c:v>
                </c:pt>
                <c:pt idx="203">
                  <c:v>29414.284343502764</c:v>
                </c:pt>
                <c:pt idx="204">
                  <c:v>29574.53851016943</c:v>
                </c:pt>
                <c:pt idx="205">
                  <c:v>29659.142676836098</c:v>
                </c:pt>
                <c:pt idx="206">
                  <c:v>29661.746843502766</c:v>
                </c:pt>
                <c:pt idx="207">
                  <c:v>29699.731010169431</c:v>
                </c:pt>
                <c:pt idx="208">
                  <c:v>29702.335176836099</c:v>
                </c:pt>
                <c:pt idx="209">
                  <c:v>29750.149343502766</c:v>
                </c:pt>
                <c:pt idx="210">
                  <c:v>29769.253510169434</c:v>
                </c:pt>
                <c:pt idx="211">
                  <c:v>30182.651442985971</c:v>
                </c:pt>
                <c:pt idx="212">
                  <c:v>30262.871081228866</c:v>
                </c:pt>
                <c:pt idx="213">
                  <c:v>30362.758910686232</c:v>
                </c:pt>
                <c:pt idx="214">
                  <c:v>30410.941313787007</c:v>
                </c:pt>
                <c:pt idx="215">
                  <c:v>30469.22707606091</c:v>
                </c:pt>
                <c:pt idx="216">
                  <c:v>30583.688548929127</c:v>
                </c:pt>
                <c:pt idx="217">
                  <c:v>30698.305060557035</c:v>
                </c:pt>
                <c:pt idx="218">
                  <c:v>30732.043019213364</c:v>
                </c:pt>
                <c:pt idx="219">
                  <c:v>30802.576843502771</c:v>
                </c:pt>
                <c:pt idx="220">
                  <c:v>30905.780977869697</c:v>
                </c:pt>
                <c:pt idx="221">
                  <c:v>30932.395964949799</c:v>
                </c:pt>
                <c:pt idx="222">
                  <c:v>31020.408884846442</c:v>
                </c:pt>
                <c:pt idx="223">
                  <c:v>31154.969608360654</c:v>
                </c:pt>
                <c:pt idx="224">
                  <c:v>31264.013536009232</c:v>
                </c:pt>
                <c:pt idx="225">
                  <c:v>31292.43730861905</c:v>
                </c:pt>
                <c:pt idx="226">
                  <c:v>31400.072967533779</c:v>
                </c:pt>
                <c:pt idx="227">
                  <c:v>31539.866249187526</c:v>
                </c:pt>
                <c:pt idx="228">
                  <c:v>31539.866249187526</c:v>
                </c:pt>
                <c:pt idx="229">
                  <c:v>31625.008368050574</c:v>
                </c:pt>
                <c:pt idx="230">
                  <c:v>31723.147902934295</c:v>
                </c:pt>
                <c:pt idx="231">
                  <c:v>31799.116895182357</c:v>
                </c:pt>
                <c:pt idx="232">
                  <c:v>31924.310693631967</c:v>
                </c:pt>
                <c:pt idx="233">
                  <c:v>32086.584595440752</c:v>
                </c:pt>
                <c:pt idx="234">
                  <c:v>32163.845577352899</c:v>
                </c:pt>
                <c:pt idx="235">
                  <c:v>32241.881753063491</c:v>
                </c:pt>
                <c:pt idx="236">
                  <c:v>32373.432140660392</c:v>
                </c:pt>
                <c:pt idx="237">
                  <c:v>32444.87141714618</c:v>
                </c:pt>
                <c:pt idx="238">
                  <c:v>32495.259014045405</c:v>
                </c:pt>
                <c:pt idx="239">
                  <c:v>32947.693122572535</c:v>
                </c:pt>
                <c:pt idx="240">
                  <c:v>33011.259014045405</c:v>
                </c:pt>
                <c:pt idx="241">
                  <c:v>33056.039375802509</c:v>
                </c:pt>
                <c:pt idx="242">
                  <c:v>33119.992864174601</c:v>
                </c:pt>
                <c:pt idx="243">
                  <c:v>33163.357205259876</c:v>
                </c:pt>
                <c:pt idx="244">
                  <c:v>33202.633691047988</c:v>
                </c:pt>
                <c:pt idx="245">
                  <c:v>33264.331365466591</c:v>
                </c:pt>
                <c:pt idx="246">
                  <c:v>33965.414052805092</c:v>
                </c:pt>
                <c:pt idx="247">
                  <c:v>34047.674052805094</c:v>
                </c:pt>
                <c:pt idx="248">
                  <c:v>34115.628052805092</c:v>
                </c:pt>
                <c:pt idx="249">
                  <c:v>34225.958802159097</c:v>
                </c:pt>
                <c:pt idx="250">
                  <c:v>34360.648802159099</c:v>
                </c:pt>
                <c:pt idx="251">
                  <c:v>34436.87619233998</c:v>
                </c:pt>
                <c:pt idx="252">
                  <c:v>34541.527355130675</c:v>
                </c:pt>
                <c:pt idx="253">
                  <c:v>34853.930455905866</c:v>
                </c:pt>
                <c:pt idx="254">
                  <c:v>34954.705649704316</c:v>
                </c:pt>
                <c:pt idx="255">
                  <c:v>35067.165649704315</c:v>
                </c:pt>
                <c:pt idx="256">
                  <c:v>35099.165649704315</c:v>
                </c:pt>
                <c:pt idx="257">
                  <c:v>34939.565649704316</c:v>
                </c:pt>
                <c:pt idx="258">
                  <c:v>35006.805649704314</c:v>
                </c:pt>
                <c:pt idx="259">
                  <c:v>35991.705649704316</c:v>
                </c:pt>
                <c:pt idx="260">
                  <c:v>36118.585649704313</c:v>
                </c:pt>
                <c:pt idx="261">
                  <c:v>36173.882807327049</c:v>
                </c:pt>
                <c:pt idx="262">
                  <c:v>36325.820791823171</c:v>
                </c:pt>
                <c:pt idx="263">
                  <c:v>36449.10079182317</c:v>
                </c:pt>
                <c:pt idx="264">
                  <c:v>36465.10079182317</c:v>
                </c:pt>
                <c:pt idx="265">
                  <c:v>36530.700791823168</c:v>
                </c:pt>
                <c:pt idx="266">
                  <c:v>36679.450791823168</c:v>
                </c:pt>
                <c:pt idx="267">
                  <c:v>36828.200791823168</c:v>
                </c:pt>
                <c:pt idx="268">
                  <c:v>36978.550791823167</c:v>
                </c:pt>
                <c:pt idx="269">
                  <c:v>37141.300791823167</c:v>
                </c:pt>
                <c:pt idx="270">
                  <c:v>37320.400791823165</c:v>
                </c:pt>
                <c:pt idx="271">
                  <c:v>37492.71345332187</c:v>
                </c:pt>
                <c:pt idx="272">
                  <c:v>37288.449887430397</c:v>
                </c:pt>
                <c:pt idx="273">
                  <c:v>37248.013194923937</c:v>
                </c:pt>
                <c:pt idx="274">
                  <c:v>37404.589422314115</c:v>
                </c:pt>
                <c:pt idx="275">
                  <c:v>37517.509318954944</c:v>
                </c:pt>
                <c:pt idx="276">
                  <c:v>37681.850404226265</c:v>
                </c:pt>
                <c:pt idx="277">
                  <c:v>38434.912419730143</c:v>
                </c:pt>
                <c:pt idx="278">
                  <c:v>38545.106218179753</c:v>
                </c:pt>
                <c:pt idx="279">
                  <c:v>38670.132057973038</c:v>
                </c:pt>
                <c:pt idx="280">
                  <c:v>38728.852988205595</c:v>
                </c:pt>
                <c:pt idx="281">
                  <c:v>38807.625598024715</c:v>
                </c:pt>
                <c:pt idx="282">
                  <c:v>38956.372368050557</c:v>
                </c:pt>
                <c:pt idx="283">
                  <c:v>39223.930507585443</c:v>
                </c:pt>
                <c:pt idx="284">
                  <c:v>39543.850507585441</c:v>
                </c:pt>
                <c:pt idx="285">
                  <c:v>39631.408647120326</c:v>
                </c:pt>
                <c:pt idx="286">
                  <c:v>39782.170921022138</c:v>
                </c:pt>
                <c:pt idx="287">
                  <c:v>39892.390559265034</c:v>
                </c:pt>
                <c:pt idx="288">
                  <c:v>43305.771437818003</c:v>
                </c:pt>
              </c:numCache>
            </c:numRef>
          </c:val>
        </c:ser>
        <c:marker val="1"/>
        <c:axId val="64322944"/>
        <c:axId val="64321408"/>
      </c:lineChart>
      <c:catAx>
        <c:axId val="64313984"/>
        <c:scaling>
          <c:orientation val="minMax"/>
        </c:scaling>
        <c:axPos val="b"/>
        <c:numFmt formatCode="[$-409]d\-mmm\-yy;@" sourceLinked="0"/>
        <c:tickLblPos val="nextTo"/>
        <c:crossAx val="64319872"/>
        <c:crosses val="autoZero"/>
        <c:lblAlgn val="ctr"/>
        <c:lblOffset val="100"/>
        <c:tickLblSkip val="7"/>
      </c:catAx>
      <c:valAx>
        <c:axId val="64319872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 baseline="0"/>
                  <a:t>Daily Expenditures (USD)</a:t>
                </a:r>
              </a:p>
            </c:rich>
          </c:tx>
          <c:layout/>
        </c:title>
        <c:numFmt formatCode="&quot;$&quot;#,##0.00" sourceLinked="1"/>
        <c:tickLblPos val="nextTo"/>
        <c:crossAx val="64313984"/>
        <c:crosses val="autoZero"/>
        <c:crossBetween val="between"/>
      </c:valAx>
      <c:valAx>
        <c:axId val="64321408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 baseline="0"/>
                  <a:t>Cumulative Cost (USD)</a:t>
                </a:r>
              </a:p>
            </c:rich>
          </c:tx>
          <c:layout/>
        </c:title>
        <c:numFmt formatCode="&quot;$&quot;#,##0.00" sourceLinked="1"/>
        <c:tickLblPos val="nextTo"/>
        <c:crossAx val="64322944"/>
        <c:crosses val="max"/>
        <c:crossBetween val="between"/>
      </c:valAx>
      <c:catAx>
        <c:axId val="64322944"/>
        <c:scaling>
          <c:orientation val="minMax"/>
        </c:scaling>
        <c:delete val="1"/>
        <c:axPos val="b"/>
        <c:tickLblPos val="nextTo"/>
        <c:crossAx val="64321408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83436724281322971"/>
          <c:y val="0.69097831480174488"/>
          <c:w val="0.1487271465503458"/>
          <c:h val="9.986706308567582E-2"/>
        </c:manualLayout>
      </c:layout>
    </c:legend>
    <c:plotVisOnly val="1"/>
  </c:chart>
  <c:printSettings>
    <c:headerFooter/>
    <c:pageMargins b="0.750000000000001" l="0.70000000000000095" r="0.70000000000000095" t="0.750000000000001" header="0.3" footer="0.3"/>
    <c:pageSetup paperSize="3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95° South - </a:t>
            </a:r>
            <a:r>
              <a:rPr lang="en-US" baseline="0"/>
              <a:t>Adjusted Average per Day and Cumulative Trip Cost</a:t>
            </a:r>
          </a:p>
          <a:p>
            <a:pPr>
              <a:defRPr/>
            </a:pPr>
            <a:r>
              <a:rPr lang="en-US" sz="1600" b="0" baseline="0"/>
              <a:t>(excluding major one-time expenses)</a:t>
            </a:r>
            <a:endParaRPr lang="en-US" sz="1600" b="0"/>
          </a:p>
        </c:rich>
      </c:tx>
      <c:layout>
        <c:manualLayout>
          <c:xMode val="edge"/>
          <c:yMode val="edge"/>
          <c:x val="0.20078008374119541"/>
          <c:y val="9.6647611639811663E-3"/>
        </c:manualLayout>
      </c:layout>
    </c:title>
    <c:plotArea>
      <c:layout>
        <c:manualLayout>
          <c:layoutTarget val="inner"/>
          <c:xMode val="edge"/>
          <c:yMode val="edge"/>
          <c:x val="7.4488812346094974E-2"/>
          <c:y val="8.1241809873192225E-2"/>
          <c:w val="0.68479326272221153"/>
          <c:h val="0.71371899274675621"/>
        </c:manualLayout>
      </c:layout>
      <c:lineChart>
        <c:grouping val="standard"/>
        <c:ser>
          <c:idx val="0"/>
          <c:order val="0"/>
          <c:tx>
            <c:strRef>
              <c:f>'Trip Cost Graph (Adjusted)'!$B$1</c:f>
              <c:strCache>
                <c:ptCount val="1"/>
                <c:pt idx="0">
                  <c:v>Daily Spending</c:v>
                </c:pt>
              </c:strCache>
            </c:strRef>
          </c:tx>
          <c:marker>
            <c:symbol val="none"/>
          </c:marker>
          <c:cat>
            <c:numRef>
              <c:f>'Trip Cost Graph (Adjusted)'!$A$2:$A$290</c:f>
              <c:numCache>
                <c:formatCode>[$-409]mmmm\ d\,\ yyyy;@</c:formatCode>
                <c:ptCount val="289"/>
                <c:pt idx="0">
                  <c:v>40021</c:v>
                </c:pt>
                <c:pt idx="1">
                  <c:v>40022</c:v>
                </c:pt>
                <c:pt idx="2">
                  <c:v>40023</c:v>
                </c:pt>
                <c:pt idx="3">
                  <c:v>40024</c:v>
                </c:pt>
                <c:pt idx="4">
                  <c:v>40025</c:v>
                </c:pt>
                <c:pt idx="5">
                  <c:v>40026</c:v>
                </c:pt>
                <c:pt idx="6">
                  <c:v>40027</c:v>
                </c:pt>
                <c:pt idx="7">
                  <c:v>40028</c:v>
                </c:pt>
                <c:pt idx="8">
                  <c:v>40029</c:v>
                </c:pt>
                <c:pt idx="9">
                  <c:v>40030</c:v>
                </c:pt>
                <c:pt idx="10">
                  <c:v>40031</c:v>
                </c:pt>
                <c:pt idx="11">
                  <c:v>40032</c:v>
                </c:pt>
                <c:pt idx="12">
                  <c:v>40033</c:v>
                </c:pt>
                <c:pt idx="13">
                  <c:v>40034</c:v>
                </c:pt>
                <c:pt idx="14">
                  <c:v>40035</c:v>
                </c:pt>
                <c:pt idx="15">
                  <c:v>40036</c:v>
                </c:pt>
                <c:pt idx="16">
                  <c:v>40037</c:v>
                </c:pt>
                <c:pt idx="17">
                  <c:v>40038</c:v>
                </c:pt>
                <c:pt idx="18">
                  <c:v>40039</c:v>
                </c:pt>
                <c:pt idx="19">
                  <c:v>40040</c:v>
                </c:pt>
                <c:pt idx="20">
                  <c:v>40041</c:v>
                </c:pt>
                <c:pt idx="21">
                  <c:v>40042</c:v>
                </c:pt>
                <c:pt idx="22">
                  <c:v>40043</c:v>
                </c:pt>
                <c:pt idx="23">
                  <c:v>40044</c:v>
                </c:pt>
                <c:pt idx="24">
                  <c:v>40045</c:v>
                </c:pt>
                <c:pt idx="25">
                  <c:v>40046</c:v>
                </c:pt>
                <c:pt idx="26">
                  <c:v>40047</c:v>
                </c:pt>
                <c:pt idx="27">
                  <c:v>40048</c:v>
                </c:pt>
                <c:pt idx="28">
                  <c:v>40049</c:v>
                </c:pt>
                <c:pt idx="29">
                  <c:v>40050</c:v>
                </c:pt>
                <c:pt idx="30">
                  <c:v>40051</c:v>
                </c:pt>
                <c:pt idx="31">
                  <c:v>40052</c:v>
                </c:pt>
                <c:pt idx="32">
                  <c:v>40053</c:v>
                </c:pt>
                <c:pt idx="33">
                  <c:v>40054</c:v>
                </c:pt>
                <c:pt idx="34">
                  <c:v>40055</c:v>
                </c:pt>
                <c:pt idx="35">
                  <c:v>40056</c:v>
                </c:pt>
                <c:pt idx="36">
                  <c:v>40057</c:v>
                </c:pt>
                <c:pt idx="37">
                  <c:v>40058</c:v>
                </c:pt>
                <c:pt idx="38">
                  <c:v>40059</c:v>
                </c:pt>
                <c:pt idx="39">
                  <c:v>40060</c:v>
                </c:pt>
                <c:pt idx="40">
                  <c:v>40061</c:v>
                </c:pt>
                <c:pt idx="41">
                  <c:v>40062</c:v>
                </c:pt>
                <c:pt idx="42">
                  <c:v>40063</c:v>
                </c:pt>
                <c:pt idx="43">
                  <c:v>40064</c:v>
                </c:pt>
                <c:pt idx="44">
                  <c:v>40065</c:v>
                </c:pt>
                <c:pt idx="45">
                  <c:v>40066</c:v>
                </c:pt>
                <c:pt idx="46">
                  <c:v>40067</c:v>
                </c:pt>
                <c:pt idx="47">
                  <c:v>40068</c:v>
                </c:pt>
                <c:pt idx="48">
                  <c:v>40069</c:v>
                </c:pt>
                <c:pt idx="49">
                  <c:v>40070</c:v>
                </c:pt>
                <c:pt idx="50">
                  <c:v>40071</c:v>
                </c:pt>
                <c:pt idx="51">
                  <c:v>40072</c:v>
                </c:pt>
                <c:pt idx="52">
                  <c:v>40073</c:v>
                </c:pt>
                <c:pt idx="53">
                  <c:v>40074</c:v>
                </c:pt>
                <c:pt idx="54">
                  <c:v>40075</c:v>
                </c:pt>
                <c:pt idx="55">
                  <c:v>40076</c:v>
                </c:pt>
                <c:pt idx="56">
                  <c:v>40077</c:v>
                </c:pt>
                <c:pt idx="57">
                  <c:v>40078</c:v>
                </c:pt>
                <c:pt idx="58">
                  <c:v>40079</c:v>
                </c:pt>
                <c:pt idx="59">
                  <c:v>40080</c:v>
                </c:pt>
                <c:pt idx="60">
                  <c:v>40081</c:v>
                </c:pt>
                <c:pt idx="61">
                  <c:v>40082</c:v>
                </c:pt>
                <c:pt idx="62">
                  <c:v>40083</c:v>
                </c:pt>
                <c:pt idx="63">
                  <c:v>40084</c:v>
                </c:pt>
                <c:pt idx="64">
                  <c:v>40085</c:v>
                </c:pt>
                <c:pt idx="65">
                  <c:v>40086</c:v>
                </c:pt>
                <c:pt idx="66">
                  <c:v>40087</c:v>
                </c:pt>
                <c:pt idx="67">
                  <c:v>40088</c:v>
                </c:pt>
                <c:pt idx="68">
                  <c:v>40089</c:v>
                </c:pt>
                <c:pt idx="69">
                  <c:v>40090</c:v>
                </c:pt>
                <c:pt idx="70">
                  <c:v>40091</c:v>
                </c:pt>
                <c:pt idx="71">
                  <c:v>40092</c:v>
                </c:pt>
                <c:pt idx="72">
                  <c:v>40093</c:v>
                </c:pt>
                <c:pt idx="73">
                  <c:v>40094</c:v>
                </c:pt>
                <c:pt idx="74">
                  <c:v>40095</c:v>
                </c:pt>
                <c:pt idx="75">
                  <c:v>40096</c:v>
                </c:pt>
                <c:pt idx="76">
                  <c:v>40097</c:v>
                </c:pt>
                <c:pt idx="77">
                  <c:v>40098</c:v>
                </c:pt>
                <c:pt idx="78">
                  <c:v>40099</c:v>
                </c:pt>
                <c:pt idx="79">
                  <c:v>40100</c:v>
                </c:pt>
                <c:pt idx="80">
                  <c:v>40101</c:v>
                </c:pt>
                <c:pt idx="81">
                  <c:v>40102</c:v>
                </c:pt>
                <c:pt idx="82">
                  <c:v>40103</c:v>
                </c:pt>
                <c:pt idx="83">
                  <c:v>40104</c:v>
                </c:pt>
                <c:pt idx="84">
                  <c:v>40105</c:v>
                </c:pt>
                <c:pt idx="85">
                  <c:v>40106</c:v>
                </c:pt>
                <c:pt idx="86">
                  <c:v>40107</c:v>
                </c:pt>
                <c:pt idx="87">
                  <c:v>40108</c:v>
                </c:pt>
                <c:pt idx="88">
                  <c:v>40109</c:v>
                </c:pt>
                <c:pt idx="89">
                  <c:v>40110</c:v>
                </c:pt>
                <c:pt idx="90">
                  <c:v>40111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40117</c:v>
                </c:pt>
                <c:pt idx="97">
                  <c:v>40118</c:v>
                </c:pt>
                <c:pt idx="98">
                  <c:v>40119</c:v>
                </c:pt>
                <c:pt idx="99">
                  <c:v>40120</c:v>
                </c:pt>
                <c:pt idx="100">
                  <c:v>40121</c:v>
                </c:pt>
                <c:pt idx="101">
                  <c:v>40122</c:v>
                </c:pt>
                <c:pt idx="102">
                  <c:v>40123</c:v>
                </c:pt>
                <c:pt idx="103">
                  <c:v>40124</c:v>
                </c:pt>
                <c:pt idx="104">
                  <c:v>40125</c:v>
                </c:pt>
                <c:pt idx="105">
                  <c:v>40126</c:v>
                </c:pt>
                <c:pt idx="106">
                  <c:v>40127</c:v>
                </c:pt>
                <c:pt idx="107">
                  <c:v>40128</c:v>
                </c:pt>
                <c:pt idx="108">
                  <c:v>40129</c:v>
                </c:pt>
                <c:pt idx="109">
                  <c:v>40130</c:v>
                </c:pt>
                <c:pt idx="110">
                  <c:v>40132</c:v>
                </c:pt>
                <c:pt idx="111">
                  <c:v>40133</c:v>
                </c:pt>
                <c:pt idx="112">
                  <c:v>40133</c:v>
                </c:pt>
                <c:pt idx="113">
                  <c:v>40134</c:v>
                </c:pt>
                <c:pt idx="114">
                  <c:v>40135</c:v>
                </c:pt>
                <c:pt idx="115">
                  <c:v>40136</c:v>
                </c:pt>
                <c:pt idx="116">
                  <c:v>40137</c:v>
                </c:pt>
                <c:pt idx="117">
                  <c:v>40138</c:v>
                </c:pt>
                <c:pt idx="118">
                  <c:v>40139</c:v>
                </c:pt>
                <c:pt idx="119">
                  <c:v>40140</c:v>
                </c:pt>
                <c:pt idx="120">
                  <c:v>40141</c:v>
                </c:pt>
                <c:pt idx="121">
                  <c:v>40142</c:v>
                </c:pt>
                <c:pt idx="122">
                  <c:v>40143</c:v>
                </c:pt>
                <c:pt idx="123">
                  <c:v>40144</c:v>
                </c:pt>
                <c:pt idx="124">
                  <c:v>40145</c:v>
                </c:pt>
                <c:pt idx="125">
                  <c:v>40146</c:v>
                </c:pt>
                <c:pt idx="126">
                  <c:v>40147</c:v>
                </c:pt>
                <c:pt idx="127">
                  <c:v>40148</c:v>
                </c:pt>
                <c:pt idx="128">
                  <c:v>40149</c:v>
                </c:pt>
                <c:pt idx="129">
                  <c:v>40150</c:v>
                </c:pt>
                <c:pt idx="130">
                  <c:v>40151</c:v>
                </c:pt>
                <c:pt idx="131">
                  <c:v>40152</c:v>
                </c:pt>
                <c:pt idx="132">
                  <c:v>40153</c:v>
                </c:pt>
                <c:pt idx="133">
                  <c:v>40154</c:v>
                </c:pt>
                <c:pt idx="134">
                  <c:v>40155</c:v>
                </c:pt>
                <c:pt idx="135">
                  <c:v>40156</c:v>
                </c:pt>
                <c:pt idx="136">
                  <c:v>40157</c:v>
                </c:pt>
                <c:pt idx="137">
                  <c:v>40158</c:v>
                </c:pt>
                <c:pt idx="138">
                  <c:v>40159</c:v>
                </c:pt>
                <c:pt idx="139">
                  <c:v>40160</c:v>
                </c:pt>
                <c:pt idx="140">
                  <c:v>40161</c:v>
                </c:pt>
                <c:pt idx="141">
                  <c:v>40162</c:v>
                </c:pt>
                <c:pt idx="142">
                  <c:v>40163</c:v>
                </c:pt>
                <c:pt idx="143">
                  <c:v>40164</c:v>
                </c:pt>
                <c:pt idx="144">
                  <c:v>40165</c:v>
                </c:pt>
                <c:pt idx="145">
                  <c:v>40166</c:v>
                </c:pt>
                <c:pt idx="146">
                  <c:v>40167</c:v>
                </c:pt>
                <c:pt idx="147">
                  <c:v>40168</c:v>
                </c:pt>
                <c:pt idx="148">
                  <c:v>40169</c:v>
                </c:pt>
                <c:pt idx="149">
                  <c:v>40170</c:v>
                </c:pt>
                <c:pt idx="150">
                  <c:v>40171</c:v>
                </c:pt>
                <c:pt idx="151">
                  <c:v>40172</c:v>
                </c:pt>
                <c:pt idx="152">
                  <c:v>40173</c:v>
                </c:pt>
                <c:pt idx="153">
                  <c:v>40174</c:v>
                </c:pt>
                <c:pt idx="154">
                  <c:v>40175</c:v>
                </c:pt>
                <c:pt idx="155">
                  <c:v>40176</c:v>
                </c:pt>
                <c:pt idx="156">
                  <c:v>40177</c:v>
                </c:pt>
                <c:pt idx="157">
                  <c:v>40178</c:v>
                </c:pt>
                <c:pt idx="158">
                  <c:v>40179</c:v>
                </c:pt>
                <c:pt idx="159">
                  <c:v>40180</c:v>
                </c:pt>
                <c:pt idx="160">
                  <c:v>40181</c:v>
                </c:pt>
                <c:pt idx="161">
                  <c:v>40182</c:v>
                </c:pt>
                <c:pt idx="162">
                  <c:v>40183</c:v>
                </c:pt>
                <c:pt idx="163">
                  <c:v>40184</c:v>
                </c:pt>
                <c:pt idx="164">
                  <c:v>40185</c:v>
                </c:pt>
                <c:pt idx="165">
                  <c:v>40186</c:v>
                </c:pt>
                <c:pt idx="166">
                  <c:v>40187</c:v>
                </c:pt>
                <c:pt idx="167">
                  <c:v>40188</c:v>
                </c:pt>
                <c:pt idx="168">
                  <c:v>40189</c:v>
                </c:pt>
                <c:pt idx="169">
                  <c:v>40190</c:v>
                </c:pt>
                <c:pt idx="170">
                  <c:v>40191</c:v>
                </c:pt>
                <c:pt idx="171">
                  <c:v>40192</c:v>
                </c:pt>
                <c:pt idx="172">
                  <c:v>40193</c:v>
                </c:pt>
                <c:pt idx="173">
                  <c:v>40194</c:v>
                </c:pt>
                <c:pt idx="174">
                  <c:v>40195</c:v>
                </c:pt>
                <c:pt idx="175">
                  <c:v>40196</c:v>
                </c:pt>
                <c:pt idx="176">
                  <c:v>40197</c:v>
                </c:pt>
                <c:pt idx="177">
                  <c:v>40198</c:v>
                </c:pt>
                <c:pt idx="178">
                  <c:v>40199</c:v>
                </c:pt>
                <c:pt idx="179">
                  <c:v>40200</c:v>
                </c:pt>
                <c:pt idx="180">
                  <c:v>40201</c:v>
                </c:pt>
                <c:pt idx="181">
                  <c:v>40202</c:v>
                </c:pt>
                <c:pt idx="182">
                  <c:v>40203</c:v>
                </c:pt>
                <c:pt idx="183">
                  <c:v>40204</c:v>
                </c:pt>
                <c:pt idx="184">
                  <c:v>40205</c:v>
                </c:pt>
                <c:pt idx="185">
                  <c:v>40206</c:v>
                </c:pt>
                <c:pt idx="186">
                  <c:v>40207</c:v>
                </c:pt>
                <c:pt idx="187">
                  <c:v>40208</c:v>
                </c:pt>
                <c:pt idx="188">
                  <c:v>40209</c:v>
                </c:pt>
                <c:pt idx="189">
                  <c:v>40210</c:v>
                </c:pt>
                <c:pt idx="190">
                  <c:v>40211</c:v>
                </c:pt>
                <c:pt idx="191">
                  <c:v>40212</c:v>
                </c:pt>
                <c:pt idx="192">
                  <c:v>40213</c:v>
                </c:pt>
                <c:pt idx="193">
                  <c:v>40214</c:v>
                </c:pt>
                <c:pt idx="194">
                  <c:v>40215</c:v>
                </c:pt>
                <c:pt idx="195">
                  <c:v>40216</c:v>
                </c:pt>
                <c:pt idx="196">
                  <c:v>40217</c:v>
                </c:pt>
                <c:pt idx="197">
                  <c:v>40218</c:v>
                </c:pt>
                <c:pt idx="198">
                  <c:v>40219</c:v>
                </c:pt>
                <c:pt idx="199">
                  <c:v>40220</c:v>
                </c:pt>
                <c:pt idx="200">
                  <c:v>40221</c:v>
                </c:pt>
                <c:pt idx="201">
                  <c:v>40222</c:v>
                </c:pt>
                <c:pt idx="202">
                  <c:v>40223</c:v>
                </c:pt>
                <c:pt idx="203">
                  <c:v>40224</c:v>
                </c:pt>
                <c:pt idx="204">
                  <c:v>40225</c:v>
                </c:pt>
                <c:pt idx="205">
                  <c:v>40226</c:v>
                </c:pt>
                <c:pt idx="206">
                  <c:v>40227</c:v>
                </c:pt>
                <c:pt idx="207">
                  <c:v>40228</c:v>
                </c:pt>
                <c:pt idx="208">
                  <c:v>40229</c:v>
                </c:pt>
                <c:pt idx="209">
                  <c:v>40230</c:v>
                </c:pt>
                <c:pt idx="210">
                  <c:v>40231</c:v>
                </c:pt>
                <c:pt idx="211">
                  <c:v>40232</c:v>
                </c:pt>
                <c:pt idx="212">
                  <c:v>40233</c:v>
                </c:pt>
                <c:pt idx="213">
                  <c:v>40234</c:v>
                </c:pt>
                <c:pt idx="214">
                  <c:v>40235</c:v>
                </c:pt>
                <c:pt idx="215">
                  <c:v>40236</c:v>
                </c:pt>
                <c:pt idx="216">
                  <c:v>40237</c:v>
                </c:pt>
                <c:pt idx="217">
                  <c:v>40238</c:v>
                </c:pt>
                <c:pt idx="218">
                  <c:v>40239</c:v>
                </c:pt>
                <c:pt idx="219">
                  <c:v>40240</c:v>
                </c:pt>
                <c:pt idx="220">
                  <c:v>40241</c:v>
                </c:pt>
                <c:pt idx="221">
                  <c:v>40242</c:v>
                </c:pt>
                <c:pt idx="222">
                  <c:v>40243</c:v>
                </c:pt>
                <c:pt idx="223">
                  <c:v>40244</c:v>
                </c:pt>
                <c:pt idx="224">
                  <c:v>40245</c:v>
                </c:pt>
                <c:pt idx="225">
                  <c:v>40246</c:v>
                </c:pt>
                <c:pt idx="226">
                  <c:v>40247</c:v>
                </c:pt>
                <c:pt idx="227">
                  <c:v>40248</c:v>
                </c:pt>
                <c:pt idx="228">
                  <c:v>40249</c:v>
                </c:pt>
                <c:pt idx="229">
                  <c:v>40250</c:v>
                </c:pt>
                <c:pt idx="230">
                  <c:v>40251</c:v>
                </c:pt>
                <c:pt idx="231">
                  <c:v>40252</c:v>
                </c:pt>
                <c:pt idx="232">
                  <c:v>40253</c:v>
                </c:pt>
                <c:pt idx="233">
                  <c:v>40254</c:v>
                </c:pt>
                <c:pt idx="234">
                  <c:v>40255</c:v>
                </c:pt>
                <c:pt idx="235">
                  <c:v>40256</c:v>
                </c:pt>
                <c:pt idx="236">
                  <c:v>40257</c:v>
                </c:pt>
                <c:pt idx="237">
                  <c:v>40258</c:v>
                </c:pt>
                <c:pt idx="238">
                  <c:v>40259</c:v>
                </c:pt>
                <c:pt idx="239">
                  <c:v>40260</c:v>
                </c:pt>
                <c:pt idx="240">
                  <c:v>40261</c:v>
                </c:pt>
                <c:pt idx="241">
                  <c:v>40262</c:v>
                </c:pt>
                <c:pt idx="242">
                  <c:v>40263</c:v>
                </c:pt>
                <c:pt idx="243">
                  <c:v>40264</c:v>
                </c:pt>
                <c:pt idx="244">
                  <c:v>40265</c:v>
                </c:pt>
                <c:pt idx="245">
                  <c:v>40266</c:v>
                </c:pt>
                <c:pt idx="246">
                  <c:v>40267</c:v>
                </c:pt>
                <c:pt idx="247">
                  <c:v>40268</c:v>
                </c:pt>
                <c:pt idx="248">
                  <c:v>40269</c:v>
                </c:pt>
                <c:pt idx="249">
                  <c:v>40270</c:v>
                </c:pt>
                <c:pt idx="250">
                  <c:v>40271</c:v>
                </c:pt>
                <c:pt idx="251">
                  <c:v>40272</c:v>
                </c:pt>
                <c:pt idx="252">
                  <c:v>40273</c:v>
                </c:pt>
                <c:pt idx="253">
                  <c:v>40274</c:v>
                </c:pt>
                <c:pt idx="254">
                  <c:v>40275</c:v>
                </c:pt>
                <c:pt idx="255">
                  <c:v>40276</c:v>
                </c:pt>
                <c:pt idx="256">
                  <c:v>40277</c:v>
                </c:pt>
                <c:pt idx="257">
                  <c:v>40278</c:v>
                </c:pt>
                <c:pt idx="258">
                  <c:v>40279</c:v>
                </c:pt>
                <c:pt idx="259">
                  <c:v>40280</c:v>
                </c:pt>
                <c:pt idx="260">
                  <c:v>40281</c:v>
                </c:pt>
                <c:pt idx="261">
                  <c:v>40282</c:v>
                </c:pt>
                <c:pt idx="262">
                  <c:v>40283</c:v>
                </c:pt>
                <c:pt idx="263">
                  <c:v>40284</c:v>
                </c:pt>
                <c:pt idx="264">
                  <c:v>40285</c:v>
                </c:pt>
                <c:pt idx="265">
                  <c:v>40286</c:v>
                </c:pt>
                <c:pt idx="266">
                  <c:v>40287</c:v>
                </c:pt>
                <c:pt idx="267">
                  <c:v>40288</c:v>
                </c:pt>
                <c:pt idx="268">
                  <c:v>40289</c:v>
                </c:pt>
                <c:pt idx="269">
                  <c:v>40290</c:v>
                </c:pt>
                <c:pt idx="270">
                  <c:v>40291</c:v>
                </c:pt>
                <c:pt idx="271">
                  <c:v>40292</c:v>
                </c:pt>
                <c:pt idx="272">
                  <c:v>40293</c:v>
                </c:pt>
                <c:pt idx="273">
                  <c:v>40294</c:v>
                </c:pt>
                <c:pt idx="274">
                  <c:v>40295</c:v>
                </c:pt>
                <c:pt idx="275">
                  <c:v>40296</c:v>
                </c:pt>
                <c:pt idx="276">
                  <c:v>40297</c:v>
                </c:pt>
                <c:pt idx="277">
                  <c:v>40298</c:v>
                </c:pt>
                <c:pt idx="278">
                  <c:v>40299</c:v>
                </c:pt>
                <c:pt idx="279">
                  <c:v>40300</c:v>
                </c:pt>
                <c:pt idx="280">
                  <c:v>40301</c:v>
                </c:pt>
                <c:pt idx="281">
                  <c:v>40302</c:v>
                </c:pt>
                <c:pt idx="282">
                  <c:v>40303</c:v>
                </c:pt>
                <c:pt idx="283">
                  <c:v>40304</c:v>
                </c:pt>
                <c:pt idx="284">
                  <c:v>40305</c:v>
                </c:pt>
                <c:pt idx="285">
                  <c:v>40306</c:v>
                </c:pt>
                <c:pt idx="286">
                  <c:v>40307</c:v>
                </c:pt>
                <c:pt idx="287">
                  <c:v>40308</c:v>
                </c:pt>
                <c:pt idx="288">
                  <c:v>40309</c:v>
                </c:pt>
              </c:numCache>
            </c:numRef>
          </c:cat>
          <c:val>
            <c:numRef>
              <c:f>'Trip Cost Graph (Adjusted)'!$B$2:$B$290</c:f>
              <c:numCache>
                <c:formatCode>"$"#,##0.00</c:formatCode>
                <c:ptCount val="289"/>
                <c:pt idx="0">
                  <c:v>56</c:v>
                </c:pt>
                <c:pt idx="1">
                  <c:v>151.73000000000002</c:v>
                </c:pt>
                <c:pt idx="2">
                  <c:v>93.9</c:v>
                </c:pt>
                <c:pt idx="3">
                  <c:v>186</c:v>
                </c:pt>
                <c:pt idx="4">
                  <c:v>238.95999999999998</c:v>
                </c:pt>
                <c:pt idx="5">
                  <c:v>60.307692307692307</c:v>
                </c:pt>
                <c:pt idx="6">
                  <c:v>18.46153846153846</c:v>
                </c:pt>
                <c:pt idx="7">
                  <c:v>72.92307692307692</c:v>
                </c:pt>
                <c:pt idx="8">
                  <c:v>83.230769230769241</c:v>
                </c:pt>
                <c:pt idx="9">
                  <c:v>97.269230769230774</c:v>
                </c:pt>
                <c:pt idx="10">
                  <c:v>104.80769230769231</c:v>
                </c:pt>
                <c:pt idx="11">
                  <c:v>199.26923076923077</c:v>
                </c:pt>
                <c:pt idx="12">
                  <c:v>78.038461538460979</c:v>
                </c:pt>
                <c:pt idx="13">
                  <c:v>24.730769230769234</c:v>
                </c:pt>
                <c:pt idx="14">
                  <c:v>101.01230769230769</c:v>
                </c:pt>
                <c:pt idx="15">
                  <c:v>45.53846153846154</c:v>
                </c:pt>
                <c:pt idx="16">
                  <c:v>103.27999999999999</c:v>
                </c:pt>
                <c:pt idx="17">
                  <c:v>100.66615384615385</c:v>
                </c:pt>
                <c:pt idx="18">
                  <c:v>59.819999999999993</c:v>
                </c:pt>
                <c:pt idx="19">
                  <c:v>111.61538461538461</c:v>
                </c:pt>
                <c:pt idx="20">
                  <c:v>31</c:v>
                </c:pt>
                <c:pt idx="21">
                  <c:v>104.92307692307693</c:v>
                </c:pt>
                <c:pt idx="22">
                  <c:v>51.92307692307692</c:v>
                </c:pt>
                <c:pt idx="23">
                  <c:v>110.23076923076921</c:v>
                </c:pt>
                <c:pt idx="24">
                  <c:v>84.461538461538453</c:v>
                </c:pt>
                <c:pt idx="25">
                  <c:v>96.92307692307692</c:v>
                </c:pt>
                <c:pt idx="26">
                  <c:v>101.6153846153846</c:v>
                </c:pt>
                <c:pt idx="27">
                  <c:v>96.615384615384613</c:v>
                </c:pt>
                <c:pt idx="28">
                  <c:v>86.15384615384616</c:v>
                </c:pt>
                <c:pt idx="29">
                  <c:v>201.01076923076923</c:v>
                </c:pt>
                <c:pt idx="30">
                  <c:v>102.23076923076923</c:v>
                </c:pt>
                <c:pt idx="31">
                  <c:v>86</c:v>
                </c:pt>
                <c:pt idx="32">
                  <c:v>199.23076923076923</c:v>
                </c:pt>
                <c:pt idx="33">
                  <c:v>155.15384615384619</c:v>
                </c:pt>
                <c:pt idx="34">
                  <c:v>89.769230769230774</c:v>
                </c:pt>
                <c:pt idx="35">
                  <c:v>61.461538461538467</c:v>
                </c:pt>
                <c:pt idx="36">
                  <c:v>100.76923076923077</c:v>
                </c:pt>
                <c:pt idx="37">
                  <c:v>147.69999999999999</c:v>
                </c:pt>
                <c:pt idx="38">
                  <c:v>70.45</c:v>
                </c:pt>
                <c:pt idx="39">
                  <c:v>81.350000000000023</c:v>
                </c:pt>
                <c:pt idx="40">
                  <c:v>68.849999999999994</c:v>
                </c:pt>
                <c:pt idx="41">
                  <c:v>86.85</c:v>
                </c:pt>
                <c:pt idx="42">
                  <c:v>58.85</c:v>
                </c:pt>
                <c:pt idx="43">
                  <c:v>200.875</c:v>
                </c:pt>
                <c:pt idx="44">
                  <c:v>129.25</c:v>
                </c:pt>
                <c:pt idx="45">
                  <c:v>168.3</c:v>
                </c:pt>
                <c:pt idx="46">
                  <c:v>55.515151515151516</c:v>
                </c:pt>
                <c:pt idx="47">
                  <c:v>63.030303030303038</c:v>
                </c:pt>
                <c:pt idx="48">
                  <c:v>35.151515151515149</c:v>
                </c:pt>
                <c:pt idx="49">
                  <c:v>23.151515151515152</c:v>
                </c:pt>
                <c:pt idx="50">
                  <c:v>85.575757575757564</c:v>
                </c:pt>
                <c:pt idx="51">
                  <c:v>81.090909090909093</c:v>
                </c:pt>
                <c:pt idx="52">
                  <c:v>95.818181818181799</c:v>
                </c:pt>
                <c:pt idx="53">
                  <c:v>41.212121212121211</c:v>
                </c:pt>
                <c:pt idx="54">
                  <c:v>53.272727272727266</c:v>
                </c:pt>
                <c:pt idx="55">
                  <c:v>72.27272727272728</c:v>
                </c:pt>
                <c:pt idx="56">
                  <c:v>45.036363636363632</c:v>
                </c:pt>
                <c:pt idx="57">
                  <c:v>106.43515151515153</c:v>
                </c:pt>
                <c:pt idx="58">
                  <c:v>145.69696969696972</c:v>
                </c:pt>
                <c:pt idx="59">
                  <c:v>71.51515151515153</c:v>
                </c:pt>
                <c:pt idx="60">
                  <c:v>28.28</c:v>
                </c:pt>
                <c:pt idx="61">
                  <c:v>68.5</c:v>
                </c:pt>
                <c:pt idx="62">
                  <c:v>32.75</c:v>
                </c:pt>
                <c:pt idx="63">
                  <c:v>172</c:v>
                </c:pt>
                <c:pt idx="64">
                  <c:v>42</c:v>
                </c:pt>
                <c:pt idx="65">
                  <c:v>56</c:v>
                </c:pt>
                <c:pt idx="66">
                  <c:v>89.25</c:v>
                </c:pt>
                <c:pt idx="67">
                  <c:v>144.61000000000001</c:v>
                </c:pt>
                <c:pt idx="68">
                  <c:v>90.926829268292693</c:v>
                </c:pt>
                <c:pt idx="69">
                  <c:v>89.121951219512198</c:v>
                </c:pt>
                <c:pt idx="70">
                  <c:v>89.121951219512198</c:v>
                </c:pt>
                <c:pt idx="71">
                  <c:v>56</c:v>
                </c:pt>
                <c:pt idx="72">
                  <c:v>74.707317073170714</c:v>
                </c:pt>
                <c:pt idx="73">
                  <c:v>119.54295532646049</c:v>
                </c:pt>
                <c:pt idx="74">
                  <c:v>205.98625429553266</c:v>
                </c:pt>
                <c:pt idx="75">
                  <c:v>92.982817869415811</c:v>
                </c:pt>
                <c:pt idx="76">
                  <c:v>196.91065292096221</c:v>
                </c:pt>
                <c:pt idx="77">
                  <c:v>57.646048109965633</c:v>
                </c:pt>
                <c:pt idx="78">
                  <c:v>55.927835051546396</c:v>
                </c:pt>
                <c:pt idx="79">
                  <c:v>115.22680412371133</c:v>
                </c:pt>
                <c:pt idx="80">
                  <c:v>89.07</c:v>
                </c:pt>
                <c:pt idx="81">
                  <c:v>113.44</c:v>
                </c:pt>
                <c:pt idx="82">
                  <c:v>90.5</c:v>
                </c:pt>
                <c:pt idx="83">
                  <c:v>134</c:v>
                </c:pt>
                <c:pt idx="84">
                  <c:v>119.25</c:v>
                </c:pt>
                <c:pt idx="85">
                  <c:v>166.5</c:v>
                </c:pt>
                <c:pt idx="86">
                  <c:v>137.16000000000003</c:v>
                </c:pt>
                <c:pt idx="87">
                  <c:v>46.315789473684212</c:v>
                </c:pt>
                <c:pt idx="88">
                  <c:v>103.15789473684211</c:v>
                </c:pt>
                <c:pt idx="89">
                  <c:v>71.05263157894737</c:v>
                </c:pt>
                <c:pt idx="90">
                  <c:v>51.578947368421055</c:v>
                </c:pt>
                <c:pt idx="91">
                  <c:v>63.15789473684211</c:v>
                </c:pt>
                <c:pt idx="92">
                  <c:v>75.44736842105263</c:v>
                </c:pt>
                <c:pt idx="93">
                  <c:v>72.342105263157904</c:v>
                </c:pt>
                <c:pt idx="94">
                  <c:v>76.315789473684205</c:v>
                </c:pt>
                <c:pt idx="95">
                  <c:v>101.84210526315789</c:v>
                </c:pt>
                <c:pt idx="96">
                  <c:v>112.26315789473682</c:v>
                </c:pt>
                <c:pt idx="97">
                  <c:v>69.473684210526315</c:v>
                </c:pt>
                <c:pt idx="98">
                  <c:v>54.26315789473685</c:v>
                </c:pt>
                <c:pt idx="99">
                  <c:v>221.31578947368422</c:v>
                </c:pt>
                <c:pt idx="100">
                  <c:v>125.68421052631578</c:v>
                </c:pt>
                <c:pt idx="101">
                  <c:v>174.68421052631578</c:v>
                </c:pt>
                <c:pt idx="102">
                  <c:v>119.63157894736842</c:v>
                </c:pt>
                <c:pt idx="103">
                  <c:v>121.43105263157895</c:v>
                </c:pt>
                <c:pt idx="104">
                  <c:v>192.94736842105266</c:v>
                </c:pt>
                <c:pt idx="105">
                  <c:v>206.84210526315789</c:v>
                </c:pt>
                <c:pt idx="106">
                  <c:v>228.68421052631578</c:v>
                </c:pt>
                <c:pt idx="107">
                  <c:v>95.894736842105232</c:v>
                </c:pt>
                <c:pt idx="108">
                  <c:v>130.68421052631578</c:v>
                </c:pt>
                <c:pt idx="109">
                  <c:v>97.843684210526305</c:v>
                </c:pt>
                <c:pt idx="110">
                  <c:v>82.73684210526315</c:v>
                </c:pt>
                <c:pt idx="111">
                  <c:v>56.692105263157892</c:v>
                </c:pt>
                <c:pt idx="112">
                  <c:v>41.25</c:v>
                </c:pt>
                <c:pt idx="113">
                  <c:v>222.72</c:v>
                </c:pt>
                <c:pt idx="114">
                  <c:v>86.55</c:v>
                </c:pt>
                <c:pt idx="115">
                  <c:v>93</c:v>
                </c:pt>
                <c:pt idx="116">
                  <c:v>157</c:v>
                </c:pt>
                <c:pt idx="117">
                  <c:v>231.35</c:v>
                </c:pt>
                <c:pt idx="118">
                  <c:v>58</c:v>
                </c:pt>
                <c:pt idx="119">
                  <c:v>58.2</c:v>
                </c:pt>
                <c:pt idx="120">
                  <c:v>64.7</c:v>
                </c:pt>
                <c:pt idx="121">
                  <c:v>92.25</c:v>
                </c:pt>
                <c:pt idx="122">
                  <c:v>41.5</c:v>
                </c:pt>
                <c:pt idx="123">
                  <c:v>60.5</c:v>
                </c:pt>
                <c:pt idx="124">
                  <c:v>61.9</c:v>
                </c:pt>
                <c:pt idx="125">
                  <c:v>69.650000000000006</c:v>
                </c:pt>
                <c:pt idx="126">
                  <c:v>35.6</c:v>
                </c:pt>
                <c:pt idx="127">
                  <c:v>88.1</c:v>
                </c:pt>
                <c:pt idx="128">
                  <c:v>153</c:v>
                </c:pt>
                <c:pt idx="129">
                  <c:v>85.990000000000009</c:v>
                </c:pt>
                <c:pt idx="130">
                  <c:v>55.26</c:v>
                </c:pt>
                <c:pt idx="131">
                  <c:v>45.993031358885013</c:v>
                </c:pt>
                <c:pt idx="132">
                  <c:v>57.839721254355396</c:v>
                </c:pt>
                <c:pt idx="133">
                  <c:v>80.487804878048777</c:v>
                </c:pt>
                <c:pt idx="134">
                  <c:v>52.961672473867594</c:v>
                </c:pt>
                <c:pt idx="135">
                  <c:v>73.623693379790936</c:v>
                </c:pt>
                <c:pt idx="136">
                  <c:v>77.285714285714278</c:v>
                </c:pt>
                <c:pt idx="137">
                  <c:v>0</c:v>
                </c:pt>
                <c:pt idx="138">
                  <c:v>86.240418118466891</c:v>
                </c:pt>
                <c:pt idx="139">
                  <c:v>44.599303135888505</c:v>
                </c:pt>
                <c:pt idx="140">
                  <c:v>89.250871080139376</c:v>
                </c:pt>
                <c:pt idx="141">
                  <c:v>0</c:v>
                </c:pt>
                <c:pt idx="142">
                  <c:v>0</c:v>
                </c:pt>
                <c:pt idx="143">
                  <c:v>34.668989547038322</c:v>
                </c:pt>
                <c:pt idx="144">
                  <c:v>72.334494773519168</c:v>
                </c:pt>
                <c:pt idx="145">
                  <c:v>100.90592334494772</c:v>
                </c:pt>
                <c:pt idx="146">
                  <c:v>82.996515679442496</c:v>
                </c:pt>
                <c:pt idx="147">
                  <c:v>82.752613240418128</c:v>
                </c:pt>
                <c:pt idx="148">
                  <c:v>97.560975609756085</c:v>
                </c:pt>
                <c:pt idx="149">
                  <c:v>50.804878048780481</c:v>
                </c:pt>
                <c:pt idx="150">
                  <c:v>50.522648083624006</c:v>
                </c:pt>
                <c:pt idx="151">
                  <c:v>37.630662020905923</c:v>
                </c:pt>
                <c:pt idx="152">
                  <c:v>140.0348432055749</c:v>
                </c:pt>
                <c:pt idx="153">
                  <c:v>45.296167247386755</c:v>
                </c:pt>
                <c:pt idx="154">
                  <c:v>60.975609756097555</c:v>
                </c:pt>
                <c:pt idx="155">
                  <c:v>100.69686411149826</c:v>
                </c:pt>
                <c:pt idx="156">
                  <c:v>91.811846689895475</c:v>
                </c:pt>
                <c:pt idx="157">
                  <c:v>95.121951219512184</c:v>
                </c:pt>
                <c:pt idx="158">
                  <c:v>63.937282229965149</c:v>
                </c:pt>
                <c:pt idx="159">
                  <c:v>88.62</c:v>
                </c:pt>
                <c:pt idx="160">
                  <c:v>46.428571428571431</c:v>
                </c:pt>
                <c:pt idx="161">
                  <c:v>109.71428571428571</c:v>
                </c:pt>
                <c:pt idx="162">
                  <c:v>0</c:v>
                </c:pt>
                <c:pt idx="163">
                  <c:v>42.857142857142861</c:v>
                </c:pt>
                <c:pt idx="164">
                  <c:v>18.899999999999999</c:v>
                </c:pt>
                <c:pt idx="165">
                  <c:v>130</c:v>
                </c:pt>
                <c:pt idx="166">
                  <c:v>0</c:v>
                </c:pt>
                <c:pt idx="167">
                  <c:v>0</c:v>
                </c:pt>
                <c:pt idx="168">
                  <c:v>212.66000000000003</c:v>
                </c:pt>
                <c:pt idx="169">
                  <c:v>159</c:v>
                </c:pt>
                <c:pt idx="170">
                  <c:v>113.8</c:v>
                </c:pt>
                <c:pt idx="171">
                  <c:v>76.908000000000015</c:v>
                </c:pt>
                <c:pt idx="172">
                  <c:v>104.31399999999999</c:v>
                </c:pt>
                <c:pt idx="173">
                  <c:v>92.031999999999996</c:v>
                </c:pt>
                <c:pt idx="174">
                  <c:v>104.19999999999999</c:v>
                </c:pt>
                <c:pt idx="175">
                  <c:v>20</c:v>
                </c:pt>
                <c:pt idx="176">
                  <c:v>147.726</c:v>
                </c:pt>
                <c:pt idx="177">
                  <c:v>97.960000000000022</c:v>
                </c:pt>
                <c:pt idx="178">
                  <c:v>108.10000000000001</c:v>
                </c:pt>
                <c:pt idx="179">
                  <c:v>174</c:v>
                </c:pt>
                <c:pt idx="180">
                  <c:v>250.80000000000004</c:v>
                </c:pt>
                <c:pt idx="181">
                  <c:v>94.399999999999991</c:v>
                </c:pt>
                <c:pt idx="182">
                  <c:v>196.23999999999998</c:v>
                </c:pt>
                <c:pt idx="183">
                  <c:v>77.460000000000008</c:v>
                </c:pt>
                <c:pt idx="184">
                  <c:v>90.699999999999989</c:v>
                </c:pt>
                <c:pt idx="185">
                  <c:v>98.039999999999992</c:v>
                </c:pt>
                <c:pt idx="186">
                  <c:v>143.9</c:v>
                </c:pt>
                <c:pt idx="187">
                  <c:v>124.1</c:v>
                </c:pt>
                <c:pt idx="188">
                  <c:v>89.220000000000013</c:v>
                </c:pt>
                <c:pt idx="189">
                  <c:v>127.27</c:v>
                </c:pt>
                <c:pt idx="190">
                  <c:v>96.31782945736434</c:v>
                </c:pt>
                <c:pt idx="191">
                  <c:v>171.89664082687335</c:v>
                </c:pt>
                <c:pt idx="192">
                  <c:v>137.20930232558138</c:v>
                </c:pt>
                <c:pt idx="193">
                  <c:v>80.209302325581405</c:v>
                </c:pt>
                <c:pt idx="194">
                  <c:v>69.315245478036175</c:v>
                </c:pt>
                <c:pt idx="195">
                  <c:v>86.17571059431522</c:v>
                </c:pt>
                <c:pt idx="196">
                  <c:v>166.75710594315248</c:v>
                </c:pt>
                <c:pt idx="197">
                  <c:v>94.684754521963811</c:v>
                </c:pt>
                <c:pt idx="198">
                  <c:v>92.700258397932828</c:v>
                </c:pt>
                <c:pt idx="199">
                  <c:v>54.780361757105766</c:v>
                </c:pt>
                <c:pt idx="200">
                  <c:v>2.604166666666667</c:v>
                </c:pt>
                <c:pt idx="201">
                  <c:v>8.6041666666670267</c:v>
                </c:pt>
                <c:pt idx="202">
                  <c:v>179.94416666666669</c:v>
                </c:pt>
                <c:pt idx="203">
                  <c:v>59.104166666666664</c:v>
                </c:pt>
                <c:pt idx="204">
                  <c:v>160.25416666666666</c:v>
                </c:pt>
                <c:pt idx="205">
                  <c:v>84.604166666666671</c:v>
                </c:pt>
                <c:pt idx="206">
                  <c:v>2.604166666666667</c:v>
                </c:pt>
                <c:pt idx="207">
                  <c:v>37.984166666666667</c:v>
                </c:pt>
                <c:pt idx="208">
                  <c:v>2.604166666666667</c:v>
                </c:pt>
                <c:pt idx="209">
                  <c:v>47.814166666666672</c:v>
                </c:pt>
                <c:pt idx="210">
                  <c:v>19.104166666666668</c:v>
                </c:pt>
                <c:pt idx="211">
                  <c:v>151.39793281653698</c:v>
                </c:pt>
                <c:pt idx="212">
                  <c:v>80.21963824289405</c:v>
                </c:pt>
                <c:pt idx="213">
                  <c:v>99.887829457364333</c:v>
                </c:pt>
                <c:pt idx="214">
                  <c:v>48.18240310077519</c:v>
                </c:pt>
                <c:pt idx="215">
                  <c:v>58.28576227390181</c:v>
                </c:pt>
                <c:pt idx="216">
                  <c:v>114.46147286821706</c:v>
                </c:pt>
                <c:pt idx="217">
                  <c:v>114.61651162790696</c:v>
                </c:pt>
                <c:pt idx="218">
                  <c:v>33.737958656330747</c:v>
                </c:pt>
                <c:pt idx="219">
                  <c:v>70.533824289405686</c:v>
                </c:pt>
                <c:pt idx="220">
                  <c:v>103.20413436692508</c:v>
                </c:pt>
                <c:pt idx="221">
                  <c:v>26.614987080103361</c:v>
                </c:pt>
                <c:pt idx="222">
                  <c:v>88.012919896640824</c:v>
                </c:pt>
                <c:pt idx="223">
                  <c:v>134.56072351421187</c:v>
                </c:pt>
                <c:pt idx="224">
                  <c:v>109.0439276485788</c:v>
                </c:pt>
                <c:pt idx="225">
                  <c:v>28.423772609819121</c:v>
                </c:pt>
                <c:pt idx="226">
                  <c:v>107.63565891472868</c:v>
                </c:pt>
                <c:pt idx="227">
                  <c:v>139.79328165374676</c:v>
                </c:pt>
                <c:pt idx="228">
                  <c:v>0</c:v>
                </c:pt>
                <c:pt idx="229">
                  <c:v>85.142118863049092</c:v>
                </c:pt>
                <c:pt idx="230">
                  <c:v>98.139534883720913</c:v>
                </c:pt>
                <c:pt idx="231">
                  <c:v>75.968992248062023</c:v>
                </c:pt>
                <c:pt idx="232">
                  <c:v>125.19379844961242</c:v>
                </c:pt>
                <c:pt idx="233">
                  <c:v>162.27390180878552</c:v>
                </c:pt>
                <c:pt idx="234">
                  <c:v>77.2609819121447</c:v>
                </c:pt>
                <c:pt idx="235">
                  <c:v>78.036175710594321</c:v>
                </c:pt>
                <c:pt idx="236">
                  <c:v>131.55038759689924</c:v>
                </c:pt>
                <c:pt idx="237">
                  <c:v>71.439276485788099</c:v>
                </c:pt>
                <c:pt idx="238">
                  <c:v>50.387596899224803</c:v>
                </c:pt>
                <c:pt idx="239">
                  <c:v>38.994108527132028</c:v>
                </c:pt>
                <c:pt idx="240">
                  <c:v>63.565891472868216</c:v>
                </c:pt>
                <c:pt idx="241">
                  <c:v>44.780361757105936</c:v>
                </c:pt>
                <c:pt idx="242">
                  <c:v>63.95348837209302</c:v>
                </c:pt>
                <c:pt idx="243">
                  <c:v>43.36434108527132</c:v>
                </c:pt>
                <c:pt idx="244">
                  <c:v>39.276485788113689</c:v>
                </c:pt>
                <c:pt idx="245">
                  <c:v>61.697674418604656</c:v>
                </c:pt>
                <c:pt idx="246">
                  <c:v>80.922687338501078</c:v>
                </c:pt>
                <c:pt idx="247">
                  <c:v>82.26</c:v>
                </c:pt>
                <c:pt idx="248">
                  <c:v>67.954000000000008</c:v>
                </c:pt>
                <c:pt idx="249">
                  <c:v>110.33074935400516</c:v>
                </c:pt>
                <c:pt idx="250">
                  <c:v>134.69</c:v>
                </c:pt>
                <c:pt idx="251">
                  <c:v>76.227390180878558</c:v>
                </c:pt>
                <c:pt idx="252">
                  <c:v>104.65116279069767</c:v>
                </c:pt>
                <c:pt idx="253">
                  <c:v>312.40310077519376</c:v>
                </c:pt>
                <c:pt idx="254">
                  <c:v>100.77519379844962</c:v>
                </c:pt>
                <c:pt idx="255">
                  <c:v>112.46</c:v>
                </c:pt>
                <c:pt idx="256">
                  <c:v>32</c:v>
                </c:pt>
                <c:pt idx="257">
                  <c:v>-159.6</c:v>
                </c:pt>
                <c:pt idx="258">
                  <c:v>67.239999999999995</c:v>
                </c:pt>
                <c:pt idx="259">
                  <c:v>264.89999999999998</c:v>
                </c:pt>
                <c:pt idx="260">
                  <c:v>126.88</c:v>
                </c:pt>
                <c:pt idx="261">
                  <c:v>55.297157622739022</c:v>
                </c:pt>
                <c:pt idx="262">
                  <c:v>151.93798449612405</c:v>
                </c:pt>
                <c:pt idx="263">
                  <c:v>123.28</c:v>
                </c:pt>
                <c:pt idx="264">
                  <c:v>16</c:v>
                </c:pt>
                <c:pt idx="265">
                  <c:v>65.599999999999994</c:v>
                </c:pt>
                <c:pt idx="266">
                  <c:v>148.75</c:v>
                </c:pt>
                <c:pt idx="267">
                  <c:v>148.75</c:v>
                </c:pt>
                <c:pt idx="268">
                  <c:v>150.35</c:v>
                </c:pt>
                <c:pt idx="269">
                  <c:v>162.75</c:v>
                </c:pt>
                <c:pt idx="270">
                  <c:v>179.1</c:v>
                </c:pt>
                <c:pt idx="271">
                  <c:v>172.31266149870802</c:v>
                </c:pt>
                <c:pt idx="272">
                  <c:v>-204.26356589147284</c:v>
                </c:pt>
                <c:pt idx="273">
                  <c:v>-40.436692506459941</c:v>
                </c:pt>
                <c:pt idx="274">
                  <c:v>156.57622739018083</c:v>
                </c:pt>
                <c:pt idx="275">
                  <c:v>112.91989664082686</c:v>
                </c:pt>
                <c:pt idx="276">
                  <c:v>164.34108527131781</c:v>
                </c:pt>
                <c:pt idx="277">
                  <c:v>285.36201550387597</c:v>
                </c:pt>
                <c:pt idx="278">
                  <c:v>110.19379844961239</c:v>
                </c:pt>
                <c:pt idx="279">
                  <c:v>125.02583979328165</c:v>
                </c:pt>
                <c:pt idx="280">
                  <c:v>58.720930232558139</c:v>
                </c:pt>
                <c:pt idx="281">
                  <c:v>78.772609819121456</c:v>
                </c:pt>
                <c:pt idx="282">
                  <c:v>148.74677002583979</c:v>
                </c:pt>
                <c:pt idx="283">
                  <c:v>267.55813953488371</c:v>
                </c:pt>
                <c:pt idx="284">
                  <c:v>172.12</c:v>
                </c:pt>
                <c:pt idx="285">
                  <c:v>87.558139534883708</c:v>
                </c:pt>
                <c:pt idx="286">
                  <c:v>150.76227390180878</c:v>
                </c:pt>
                <c:pt idx="287">
                  <c:v>110.21963824289406</c:v>
                </c:pt>
                <c:pt idx="288">
                  <c:v>190.18087855297154</c:v>
                </c:pt>
              </c:numCache>
            </c:numRef>
          </c:val>
        </c:ser>
        <c:ser>
          <c:idx val="3"/>
          <c:order val="1"/>
          <c:tx>
            <c:strRef>
              <c:f>'Trip Cost Graph (Adjusted)'!$E$1</c:f>
              <c:strCache>
                <c:ptCount val="1"/>
                <c:pt idx="0">
                  <c:v>7 Day Weighted Average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trendline>
            <c:spPr>
              <a:ln w="50800">
                <a:solidFill>
                  <a:srgbClr val="FF0000"/>
                </a:solidFill>
              </a:ln>
            </c:spPr>
            <c:trendlineType val="poly"/>
            <c:order val="6"/>
          </c:trendline>
          <c:cat>
            <c:numRef>
              <c:f>'Trip Cost Graph (Adjusted)'!$A$2:$A$290</c:f>
              <c:numCache>
                <c:formatCode>[$-409]mmmm\ d\,\ yyyy;@</c:formatCode>
                <c:ptCount val="289"/>
                <c:pt idx="0">
                  <c:v>40021</c:v>
                </c:pt>
                <c:pt idx="1">
                  <c:v>40022</c:v>
                </c:pt>
                <c:pt idx="2">
                  <c:v>40023</c:v>
                </c:pt>
                <c:pt idx="3">
                  <c:v>40024</c:v>
                </c:pt>
                <c:pt idx="4">
                  <c:v>40025</c:v>
                </c:pt>
                <c:pt idx="5">
                  <c:v>40026</c:v>
                </c:pt>
                <c:pt idx="6">
                  <c:v>40027</c:v>
                </c:pt>
                <c:pt idx="7">
                  <c:v>40028</c:v>
                </c:pt>
                <c:pt idx="8">
                  <c:v>40029</c:v>
                </c:pt>
                <c:pt idx="9">
                  <c:v>40030</c:v>
                </c:pt>
                <c:pt idx="10">
                  <c:v>40031</c:v>
                </c:pt>
                <c:pt idx="11">
                  <c:v>40032</c:v>
                </c:pt>
                <c:pt idx="12">
                  <c:v>40033</c:v>
                </c:pt>
                <c:pt idx="13">
                  <c:v>40034</c:v>
                </c:pt>
                <c:pt idx="14">
                  <c:v>40035</c:v>
                </c:pt>
                <c:pt idx="15">
                  <c:v>40036</c:v>
                </c:pt>
                <c:pt idx="16">
                  <c:v>40037</c:v>
                </c:pt>
                <c:pt idx="17">
                  <c:v>40038</c:v>
                </c:pt>
                <c:pt idx="18">
                  <c:v>40039</c:v>
                </c:pt>
                <c:pt idx="19">
                  <c:v>40040</c:v>
                </c:pt>
                <c:pt idx="20">
                  <c:v>40041</c:v>
                </c:pt>
                <c:pt idx="21">
                  <c:v>40042</c:v>
                </c:pt>
                <c:pt idx="22">
                  <c:v>40043</c:v>
                </c:pt>
                <c:pt idx="23">
                  <c:v>40044</c:v>
                </c:pt>
                <c:pt idx="24">
                  <c:v>40045</c:v>
                </c:pt>
                <c:pt idx="25">
                  <c:v>40046</c:v>
                </c:pt>
                <c:pt idx="26">
                  <c:v>40047</c:v>
                </c:pt>
                <c:pt idx="27">
                  <c:v>40048</c:v>
                </c:pt>
                <c:pt idx="28">
                  <c:v>40049</c:v>
                </c:pt>
                <c:pt idx="29">
                  <c:v>40050</c:v>
                </c:pt>
                <c:pt idx="30">
                  <c:v>40051</c:v>
                </c:pt>
                <c:pt idx="31">
                  <c:v>40052</c:v>
                </c:pt>
                <c:pt idx="32">
                  <c:v>40053</c:v>
                </c:pt>
                <c:pt idx="33">
                  <c:v>40054</c:v>
                </c:pt>
                <c:pt idx="34">
                  <c:v>40055</c:v>
                </c:pt>
                <c:pt idx="35">
                  <c:v>40056</c:v>
                </c:pt>
                <c:pt idx="36">
                  <c:v>40057</c:v>
                </c:pt>
                <c:pt idx="37">
                  <c:v>40058</c:v>
                </c:pt>
                <c:pt idx="38">
                  <c:v>40059</c:v>
                </c:pt>
                <c:pt idx="39">
                  <c:v>40060</c:v>
                </c:pt>
                <c:pt idx="40">
                  <c:v>40061</c:v>
                </c:pt>
                <c:pt idx="41">
                  <c:v>40062</c:v>
                </c:pt>
                <c:pt idx="42">
                  <c:v>40063</c:v>
                </c:pt>
                <c:pt idx="43">
                  <c:v>40064</c:v>
                </c:pt>
                <c:pt idx="44">
                  <c:v>40065</c:v>
                </c:pt>
                <c:pt idx="45">
                  <c:v>40066</c:v>
                </c:pt>
                <c:pt idx="46">
                  <c:v>40067</c:v>
                </c:pt>
                <c:pt idx="47">
                  <c:v>40068</c:v>
                </c:pt>
                <c:pt idx="48">
                  <c:v>40069</c:v>
                </c:pt>
                <c:pt idx="49">
                  <c:v>40070</c:v>
                </c:pt>
                <c:pt idx="50">
                  <c:v>40071</c:v>
                </c:pt>
                <c:pt idx="51">
                  <c:v>40072</c:v>
                </c:pt>
                <c:pt idx="52">
                  <c:v>40073</c:v>
                </c:pt>
                <c:pt idx="53">
                  <c:v>40074</c:v>
                </c:pt>
                <c:pt idx="54">
                  <c:v>40075</c:v>
                </c:pt>
                <c:pt idx="55">
                  <c:v>40076</c:v>
                </c:pt>
                <c:pt idx="56">
                  <c:v>40077</c:v>
                </c:pt>
                <c:pt idx="57">
                  <c:v>40078</c:v>
                </c:pt>
                <c:pt idx="58">
                  <c:v>40079</c:v>
                </c:pt>
                <c:pt idx="59">
                  <c:v>40080</c:v>
                </c:pt>
                <c:pt idx="60">
                  <c:v>40081</c:v>
                </c:pt>
                <c:pt idx="61">
                  <c:v>40082</c:v>
                </c:pt>
                <c:pt idx="62">
                  <c:v>40083</c:v>
                </c:pt>
                <c:pt idx="63">
                  <c:v>40084</c:v>
                </c:pt>
                <c:pt idx="64">
                  <c:v>40085</c:v>
                </c:pt>
                <c:pt idx="65">
                  <c:v>40086</c:v>
                </c:pt>
                <c:pt idx="66">
                  <c:v>40087</c:v>
                </c:pt>
                <c:pt idx="67">
                  <c:v>40088</c:v>
                </c:pt>
                <c:pt idx="68">
                  <c:v>40089</c:v>
                </c:pt>
                <c:pt idx="69">
                  <c:v>40090</c:v>
                </c:pt>
                <c:pt idx="70">
                  <c:v>40091</c:v>
                </c:pt>
                <c:pt idx="71">
                  <c:v>40092</c:v>
                </c:pt>
                <c:pt idx="72">
                  <c:v>40093</c:v>
                </c:pt>
                <c:pt idx="73">
                  <c:v>40094</c:v>
                </c:pt>
                <c:pt idx="74">
                  <c:v>40095</c:v>
                </c:pt>
                <c:pt idx="75">
                  <c:v>40096</c:v>
                </c:pt>
                <c:pt idx="76">
                  <c:v>40097</c:v>
                </c:pt>
                <c:pt idx="77">
                  <c:v>40098</c:v>
                </c:pt>
                <c:pt idx="78">
                  <c:v>40099</c:v>
                </c:pt>
                <c:pt idx="79">
                  <c:v>40100</c:v>
                </c:pt>
                <c:pt idx="80">
                  <c:v>40101</c:v>
                </c:pt>
                <c:pt idx="81">
                  <c:v>40102</c:v>
                </c:pt>
                <c:pt idx="82">
                  <c:v>40103</c:v>
                </c:pt>
                <c:pt idx="83">
                  <c:v>40104</c:v>
                </c:pt>
                <c:pt idx="84">
                  <c:v>40105</c:v>
                </c:pt>
                <c:pt idx="85">
                  <c:v>40106</c:v>
                </c:pt>
                <c:pt idx="86">
                  <c:v>40107</c:v>
                </c:pt>
                <c:pt idx="87">
                  <c:v>40108</c:v>
                </c:pt>
                <c:pt idx="88">
                  <c:v>40109</c:v>
                </c:pt>
                <c:pt idx="89">
                  <c:v>40110</c:v>
                </c:pt>
                <c:pt idx="90">
                  <c:v>40111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40117</c:v>
                </c:pt>
                <c:pt idx="97">
                  <c:v>40118</c:v>
                </c:pt>
                <c:pt idx="98">
                  <c:v>40119</c:v>
                </c:pt>
                <c:pt idx="99">
                  <c:v>40120</c:v>
                </c:pt>
                <c:pt idx="100">
                  <c:v>40121</c:v>
                </c:pt>
                <c:pt idx="101">
                  <c:v>40122</c:v>
                </c:pt>
                <c:pt idx="102">
                  <c:v>40123</c:v>
                </c:pt>
                <c:pt idx="103">
                  <c:v>40124</c:v>
                </c:pt>
                <c:pt idx="104">
                  <c:v>40125</c:v>
                </c:pt>
                <c:pt idx="105">
                  <c:v>40126</c:v>
                </c:pt>
                <c:pt idx="106">
                  <c:v>40127</c:v>
                </c:pt>
                <c:pt idx="107">
                  <c:v>40128</c:v>
                </c:pt>
                <c:pt idx="108">
                  <c:v>40129</c:v>
                </c:pt>
                <c:pt idx="109">
                  <c:v>40130</c:v>
                </c:pt>
                <c:pt idx="110">
                  <c:v>40132</c:v>
                </c:pt>
                <c:pt idx="111">
                  <c:v>40133</c:v>
                </c:pt>
                <c:pt idx="112">
                  <c:v>40133</c:v>
                </c:pt>
                <c:pt idx="113">
                  <c:v>40134</c:v>
                </c:pt>
                <c:pt idx="114">
                  <c:v>40135</c:v>
                </c:pt>
                <c:pt idx="115">
                  <c:v>40136</c:v>
                </c:pt>
                <c:pt idx="116">
                  <c:v>40137</c:v>
                </c:pt>
                <c:pt idx="117">
                  <c:v>40138</c:v>
                </c:pt>
                <c:pt idx="118">
                  <c:v>40139</c:v>
                </c:pt>
                <c:pt idx="119">
                  <c:v>40140</c:v>
                </c:pt>
                <c:pt idx="120">
                  <c:v>40141</c:v>
                </c:pt>
                <c:pt idx="121">
                  <c:v>40142</c:v>
                </c:pt>
                <c:pt idx="122">
                  <c:v>40143</c:v>
                </c:pt>
                <c:pt idx="123">
                  <c:v>40144</c:v>
                </c:pt>
                <c:pt idx="124">
                  <c:v>40145</c:v>
                </c:pt>
                <c:pt idx="125">
                  <c:v>40146</c:v>
                </c:pt>
                <c:pt idx="126">
                  <c:v>40147</c:v>
                </c:pt>
                <c:pt idx="127">
                  <c:v>40148</c:v>
                </c:pt>
                <c:pt idx="128">
                  <c:v>40149</c:v>
                </c:pt>
                <c:pt idx="129">
                  <c:v>40150</c:v>
                </c:pt>
                <c:pt idx="130">
                  <c:v>40151</c:v>
                </c:pt>
                <c:pt idx="131">
                  <c:v>40152</c:v>
                </c:pt>
                <c:pt idx="132">
                  <c:v>40153</c:v>
                </c:pt>
                <c:pt idx="133">
                  <c:v>40154</c:v>
                </c:pt>
                <c:pt idx="134">
                  <c:v>40155</c:v>
                </c:pt>
                <c:pt idx="135">
                  <c:v>40156</c:v>
                </c:pt>
                <c:pt idx="136">
                  <c:v>40157</c:v>
                </c:pt>
                <c:pt idx="137">
                  <c:v>40158</c:v>
                </c:pt>
                <c:pt idx="138">
                  <c:v>40159</c:v>
                </c:pt>
                <c:pt idx="139">
                  <c:v>40160</c:v>
                </c:pt>
                <c:pt idx="140">
                  <c:v>40161</c:v>
                </c:pt>
                <c:pt idx="141">
                  <c:v>40162</c:v>
                </c:pt>
                <c:pt idx="142">
                  <c:v>40163</c:v>
                </c:pt>
                <c:pt idx="143">
                  <c:v>40164</c:v>
                </c:pt>
                <c:pt idx="144">
                  <c:v>40165</c:v>
                </c:pt>
                <c:pt idx="145">
                  <c:v>40166</c:v>
                </c:pt>
                <c:pt idx="146">
                  <c:v>40167</c:v>
                </c:pt>
                <c:pt idx="147">
                  <c:v>40168</c:v>
                </c:pt>
                <c:pt idx="148">
                  <c:v>40169</c:v>
                </c:pt>
                <c:pt idx="149">
                  <c:v>40170</c:v>
                </c:pt>
                <c:pt idx="150">
                  <c:v>40171</c:v>
                </c:pt>
                <c:pt idx="151">
                  <c:v>40172</c:v>
                </c:pt>
                <c:pt idx="152">
                  <c:v>40173</c:v>
                </c:pt>
                <c:pt idx="153">
                  <c:v>40174</c:v>
                </c:pt>
                <c:pt idx="154">
                  <c:v>40175</c:v>
                </c:pt>
                <c:pt idx="155">
                  <c:v>40176</c:v>
                </c:pt>
                <c:pt idx="156">
                  <c:v>40177</c:v>
                </c:pt>
                <c:pt idx="157">
                  <c:v>40178</c:v>
                </c:pt>
                <c:pt idx="158">
                  <c:v>40179</c:v>
                </c:pt>
                <c:pt idx="159">
                  <c:v>40180</c:v>
                </c:pt>
                <c:pt idx="160">
                  <c:v>40181</c:v>
                </c:pt>
                <c:pt idx="161">
                  <c:v>40182</c:v>
                </c:pt>
                <c:pt idx="162">
                  <c:v>40183</c:v>
                </c:pt>
                <c:pt idx="163">
                  <c:v>40184</c:v>
                </c:pt>
                <c:pt idx="164">
                  <c:v>40185</c:v>
                </c:pt>
                <c:pt idx="165">
                  <c:v>40186</c:v>
                </c:pt>
                <c:pt idx="166">
                  <c:v>40187</c:v>
                </c:pt>
                <c:pt idx="167">
                  <c:v>40188</c:v>
                </c:pt>
                <c:pt idx="168">
                  <c:v>40189</c:v>
                </c:pt>
                <c:pt idx="169">
                  <c:v>40190</c:v>
                </c:pt>
                <c:pt idx="170">
                  <c:v>40191</c:v>
                </c:pt>
                <c:pt idx="171">
                  <c:v>40192</c:v>
                </c:pt>
                <c:pt idx="172">
                  <c:v>40193</c:v>
                </c:pt>
                <c:pt idx="173">
                  <c:v>40194</c:v>
                </c:pt>
                <c:pt idx="174">
                  <c:v>40195</c:v>
                </c:pt>
                <c:pt idx="175">
                  <c:v>40196</c:v>
                </c:pt>
                <c:pt idx="176">
                  <c:v>40197</c:v>
                </c:pt>
                <c:pt idx="177">
                  <c:v>40198</c:v>
                </c:pt>
                <c:pt idx="178">
                  <c:v>40199</c:v>
                </c:pt>
                <c:pt idx="179">
                  <c:v>40200</c:v>
                </c:pt>
                <c:pt idx="180">
                  <c:v>40201</c:v>
                </c:pt>
                <c:pt idx="181">
                  <c:v>40202</c:v>
                </c:pt>
                <c:pt idx="182">
                  <c:v>40203</c:v>
                </c:pt>
                <c:pt idx="183">
                  <c:v>40204</c:v>
                </c:pt>
                <c:pt idx="184">
                  <c:v>40205</c:v>
                </c:pt>
                <c:pt idx="185">
                  <c:v>40206</c:v>
                </c:pt>
                <c:pt idx="186">
                  <c:v>40207</c:v>
                </c:pt>
                <c:pt idx="187">
                  <c:v>40208</c:v>
                </c:pt>
                <c:pt idx="188">
                  <c:v>40209</c:v>
                </c:pt>
                <c:pt idx="189">
                  <c:v>40210</c:v>
                </c:pt>
                <c:pt idx="190">
                  <c:v>40211</c:v>
                </c:pt>
                <c:pt idx="191">
                  <c:v>40212</c:v>
                </c:pt>
                <c:pt idx="192">
                  <c:v>40213</c:v>
                </c:pt>
                <c:pt idx="193">
                  <c:v>40214</c:v>
                </c:pt>
                <c:pt idx="194">
                  <c:v>40215</c:v>
                </c:pt>
                <c:pt idx="195">
                  <c:v>40216</c:v>
                </c:pt>
                <c:pt idx="196">
                  <c:v>40217</c:v>
                </c:pt>
                <c:pt idx="197">
                  <c:v>40218</c:v>
                </c:pt>
                <c:pt idx="198">
                  <c:v>40219</c:v>
                </c:pt>
                <c:pt idx="199">
                  <c:v>40220</c:v>
                </c:pt>
                <c:pt idx="200">
                  <c:v>40221</c:v>
                </c:pt>
                <c:pt idx="201">
                  <c:v>40222</c:v>
                </c:pt>
                <c:pt idx="202">
                  <c:v>40223</c:v>
                </c:pt>
                <c:pt idx="203">
                  <c:v>40224</c:v>
                </c:pt>
                <c:pt idx="204">
                  <c:v>40225</c:v>
                </c:pt>
                <c:pt idx="205">
                  <c:v>40226</c:v>
                </c:pt>
                <c:pt idx="206">
                  <c:v>40227</c:v>
                </c:pt>
                <c:pt idx="207">
                  <c:v>40228</c:v>
                </c:pt>
                <c:pt idx="208">
                  <c:v>40229</c:v>
                </c:pt>
                <c:pt idx="209">
                  <c:v>40230</c:v>
                </c:pt>
                <c:pt idx="210">
                  <c:v>40231</c:v>
                </c:pt>
                <c:pt idx="211">
                  <c:v>40232</c:v>
                </c:pt>
                <c:pt idx="212">
                  <c:v>40233</c:v>
                </c:pt>
                <c:pt idx="213">
                  <c:v>40234</c:v>
                </c:pt>
                <c:pt idx="214">
                  <c:v>40235</c:v>
                </c:pt>
                <c:pt idx="215">
                  <c:v>40236</c:v>
                </c:pt>
                <c:pt idx="216">
                  <c:v>40237</c:v>
                </c:pt>
                <c:pt idx="217">
                  <c:v>40238</c:v>
                </c:pt>
                <c:pt idx="218">
                  <c:v>40239</c:v>
                </c:pt>
                <c:pt idx="219">
                  <c:v>40240</c:v>
                </c:pt>
                <c:pt idx="220">
                  <c:v>40241</c:v>
                </c:pt>
                <c:pt idx="221">
                  <c:v>40242</c:v>
                </c:pt>
                <c:pt idx="222">
                  <c:v>40243</c:v>
                </c:pt>
                <c:pt idx="223">
                  <c:v>40244</c:v>
                </c:pt>
                <c:pt idx="224">
                  <c:v>40245</c:v>
                </c:pt>
                <c:pt idx="225">
                  <c:v>40246</c:v>
                </c:pt>
                <c:pt idx="226">
                  <c:v>40247</c:v>
                </c:pt>
                <c:pt idx="227">
                  <c:v>40248</c:v>
                </c:pt>
                <c:pt idx="228">
                  <c:v>40249</c:v>
                </c:pt>
                <c:pt idx="229">
                  <c:v>40250</c:v>
                </c:pt>
                <c:pt idx="230">
                  <c:v>40251</c:v>
                </c:pt>
                <c:pt idx="231">
                  <c:v>40252</c:v>
                </c:pt>
                <c:pt idx="232">
                  <c:v>40253</c:v>
                </c:pt>
                <c:pt idx="233">
                  <c:v>40254</c:v>
                </c:pt>
                <c:pt idx="234">
                  <c:v>40255</c:v>
                </c:pt>
                <c:pt idx="235">
                  <c:v>40256</c:v>
                </c:pt>
                <c:pt idx="236">
                  <c:v>40257</c:v>
                </c:pt>
                <c:pt idx="237">
                  <c:v>40258</c:v>
                </c:pt>
                <c:pt idx="238">
                  <c:v>40259</c:v>
                </c:pt>
                <c:pt idx="239">
                  <c:v>40260</c:v>
                </c:pt>
                <c:pt idx="240">
                  <c:v>40261</c:v>
                </c:pt>
                <c:pt idx="241">
                  <c:v>40262</c:v>
                </c:pt>
                <c:pt idx="242">
                  <c:v>40263</c:v>
                </c:pt>
                <c:pt idx="243">
                  <c:v>40264</c:v>
                </c:pt>
                <c:pt idx="244">
                  <c:v>40265</c:v>
                </c:pt>
                <c:pt idx="245">
                  <c:v>40266</c:v>
                </c:pt>
                <c:pt idx="246">
                  <c:v>40267</c:v>
                </c:pt>
                <c:pt idx="247">
                  <c:v>40268</c:v>
                </c:pt>
                <c:pt idx="248">
                  <c:v>40269</c:v>
                </c:pt>
                <c:pt idx="249">
                  <c:v>40270</c:v>
                </c:pt>
                <c:pt idx="250">
                  <c:v>40271</c:v>
                </c:pt>
                <c:pt idx="251">
                  <c:v>40272</c:v>
                </c:pt>
                <c:pt idx="252">
                  <c:v>40273</c:v>
                </c:pt>
                <c:pt idx="253">
                  <c:v>40274</c:v>
                </c:pt>
                <c:pt idx="254">
                  <c:v>40275</c:v>
                </c:pt>
                <c:pt idx="255">
                  <c:v>40276</c:v>
                </c:pt>
                <c:pt idx="256">
                  <c:v>40277</c:v>
                </c:pt>
                <c:pt idx="257">
                  <c:v>40278</c:v>
                </c:pt>
                <c:pt idx="258">
                  <c:v>40279</c:v>
                </c:pt>
                <c:pt idx="259">
                  <c:v>40280</c:v>
                </c:pt>
                <c:pt idx="260">
                  <c:v>40281</c:v>
                </c:pt>
                <c:pt idx="261">
                  <c:v>40282</c:v>
                </c:pt>
                <c:pt idx="262">
                  <c:v>40283</c:v>
                </c:pt>
                <c:pt idx="263">
                  <c:v>40284</c:v>
                </c:pt>
                <c:pt idx="264">
                  <c:v>40285</c:v>
                </c:pt>
                <c:pt idx="265">
                  <c:v>40286</c:v>
                </c:pt>
                <c:pt idx="266">
                  <c:v>40287</c:v>
                </c:pt>
                <c:pt idx="267">
                  <c:v>40288</c:v>
                </c:pt>
                <c:pt idx="268">
                  <c:v>40289</c:v>
                </c:pt>
                <c:pt idx="269">
                  <c:v>40290</c:v>
                </c:pt>
                <c:pt idx="270">
                  <c:v>40291</c:v>
                </c:pt>
                <c:pt idx="271">
                  <c:v>40292</c:v>
                </c:pt>
                <c:pt idx="272">
                  <c:v>40293</c:v>
                </c:pt>
                <c:pt idx="273">
                  <c:v>40294</c:v>
                </c:pt>
                <c:pt idx="274">
                  <c:v>40295</c:v>
                </c:pt>
                <c:pt idx="275">
                  <c:v>40296</c:v>
                </c:pt>
                <c:pt idx="276">
                  <c:v>40297</c:v>
                </c:pt>
                <c:pt idx="277">
                  <c:v>40298</c:v>
                </c:pt>
                <c:pt idx="278">
                  <c:v>40299</c:v>
                </c:pt>
                <c:pt idx="279">
                  <c:v>40300</c:v>
                </c:pt>
                <c:pt idx="280">
                  <c:v>40301</c:v>
                </c:pt>
                <c:pt idx="281">
                  <c:v>40302</c:v>
                </c:pt>
                <c:pt idx="282">
                  <c:v>40303</c:v>
                </c:pt>
                <c:pt idx="283">
                  <c:v>40304</c:v>
                </c:pt>
                <c:pt idx="284">
                  <c:v>40305</c:v>
                </c:pt>
                <c:pt idx="285">
                  <c:v>40306</c:v>
                </c:pt>
                <c:pt idx="286">
                  <c:v>40307</c:v>
                </c:pt>
                <c:pt idx="287">
                  <c:v>40308</c:v>
                </c:pt>
                <c:pt idx="288">
                  <c:v>40309</c:v>
                </c:pt>
              </c:numCache>
            </c:numRef>
          </c:cat>
          <c:val>
            <c:numRef>
              <c:f>'Trip Cost Graph (Adjusted)'!$E$2:$E$290</c:f>
              <c:numCache>
                <c:formatCode>"$"#,##0.00</c:formatCode>
                <c:ptCount val="289"/>
                <c:pt idx="0">
                  <c:v>121.9075</c:v>
                </c:pt>
                <c:pt idx="1">
                  <c:v>145.31799999999998</c:v>
                </c:pt>
                <c:pt idx="2">
                  <c:v>131.14961538461537</c:v>
                </c:pt>
                <c:pt idx="3">
                  <c:v>115.05131868131866</c:v>
                </c:pt>
                <c:pt idx="4">
                  <c:v>117.46890109890107</c:v>
                </c:pt>
                <c:pt idx="5">
                  <c:v>107.68329670329669</c:v>
                </c:pt>
                <c:pt idx="6">
                  <c:v>108.16461538461537</c:v>
                </c:pt>
                <c:pt idx="7">
                  <c:v>96.565714285714279</c:v>
                </c:pt>
                <c:pt idx="8">
                  <c:v>90.895604395604394</c:v>
                </c:pt>
                <c:pt idx="9">
                  <c:v>93.42857142857136</c:v>
                </c:pt>
                <c:pt idx="10">
                  <c:v>94.324175824175754</c:v>
                </c:pt>
                <c:pt idx="11">
                  <c:v>98.336923076923</c:v>
                </c:pt>
                <c:pt idx="12">
                  <c:v>92.952307692307613</c:v>
                </c:pt>
                <c:pt idx="13">
                  <c:v>93.810989010988919</c:v>
                </c:pt>
                <c:pt idx="14">
                  <c:v>93.219340659340574</c:v>
                </c:pt>
                <c:pt idx="15">
                  <c:v>73.298021978021893</c:v>
                </c:pt>
                <c:pt idx="16">
                  <c:v>78.094725274725278</c:v>
                </c:pt>
                <c:pt idx="17">
                  <c:v>78.990329670329658</c:v>
                </c:pt>
                <c:pt idx="18">
                  <c:v>79.549010989010981</c:v>
                </c:pt>
                <c:pt idx="19">
                  <c:v>80.461098901098893</c:v>
                </c:pt>
                <c:pt idx="20">
                  <c:v>81.454065934065923</c:v>
                </c:pt>
                <c:pt idx="21">
                  <c:v>79.139120879120881</c:v>
                </c:pt>
                <c:pt idx="22">
                  <c:v>84.439560439560438</c:v>
                </c:pt>
                <c:pt idx="23">
                  <c:v>83.010989010989007</c:v>
                </c:pt>
                <c:pt idx="24">
                  <c:v>92.384615384615387</c:v>
                </c:pt>
                <c:pt idx="25">
                  <c:v>89.703296703296701</c:v>
                </c:pt>
                <c:pt idx="26">
                  <c:v>111.00153846153846</c:v>
                </c:pt>
                <c:pt idx="27">
                  <c:v>109.85868131868132</c:v>
                </c:pt>
                <c:pt idx="28">
                  <c:v>110.07846153846153</c:v>
                </c:pt>
                <c:pt idx="29">
                  <c:v>124.69384615384615</c:v>
                </c:pt>
                <c:pt idx="30">
                  <c:v>132.34219780219783</c:v>
                </c:pt>
                <c:pt idx="31">
                  <c:v>131.36417582417582</c:v>
                </c:pt>
                <c:pt idx="32">
                  <c:v>127.83670329670328</c:v>
                </c:pt>
                <c:pt idx="33">
                  <c:v>113.51648351648353</c:v>
                </c:pt>
                <c:pt idx="34">
                  <c:v>120.01208791208794</c:v>
                </c:pt>
                <c:pt idx="35">
                  <c:v>117.79065934065936</c:v>
                </c:pt>
                <c:pt idx="36">
                  <c:v>100.95054945054947</c:v>
                </c:pt>
                <c:pt idx="37">
                  <c:v>88.621428571428581</c:v>
                </c:pt>
                <c:pt idx="38">
                  <c:v>88.2043956043956</c:v>
                </c:pt>
                <c:pt idx="39">
                  <c:v>87.831318681318677</c:v>
                </c:pt>
                <c:pt idx="40">
                  <c:v>102.13214285714287</c:v>
                </c:pt>
                <c:pt idx="41">
                  <c:v>99.496428571428581</c:v>
                </c:pt>
                <c:pt idx="42">
                  <c:v>113.47500000000001</c:v>
                </c:pt>
                <c:pt idx="43">
                  <c:v>109.78430735930735</c:v>
                </c:pt>
                <c:pt idx="44">
                  <c:v>108.95292207792207</c:v>
                </c:pt>
                <c:pt idx="45">
                  <c:v>101.56742424242425</c:v>
                </c:pt>
                <c:pt idx="46">
                  <c:v>96.467640692640686</c:v>
                </c:pt>
                <c:pt idx="47">
                  <c:v>79.996320346320346</c:v>
                </c:pt>
                <c:pt idx="48">
                  <c:v>73.116450216450204</c:v>
                </c:pt>
                <c:pt idx="49">
                  <c:v>62.761904761904759</c:v>
                </c:pt>
                <c:pt idx="50">
                  <c:v>60.718614718614717</c:v>
                </c:pt>
                <c:pt idx="51">
                  <c:v>59.324675324675312</c:v>
                </c:pt>
                <c:pt idx="52">
                  <c:v>64.627705627705623</c:v>
                </c:pt>
                <c:pt idx="53">
                  <c:v>67.754112554112538</c:v>
                </c:pt>
                <c:pt idx="54">
                  <c:v>70.734025974025968</c:v>
                </c:pt>
                <c:pt idx="55">
                  <c:v>79.963463203463192</c:v>
                </c:pt>
                <c:pt idx="56">
                  <c:v>76.491601731601733</c:v>
                </c:pt>
                <c:pt idx="57">
                  <c:v>74.644155844155847</c:v>
                </c:pt>
                <c:pt idx="58">
                  <c:v>76.819480519480521</c:v>
                </c:pt>
                <c:pt idx="59">
                  <c:v>71.173376623376626</c:v>
                </c:pt>
                <c:pt idx="60">
                  <c:v>89.311038961038975</c:v>
                </c:pt>
                <c:pt idx="61">
                  <c:v>80.106017316017315</c:v>
                </c:pt>
                <c:pt idx="62">
                  <c:v>67.292164502164511</c:v>
                </c:pt>
                <c:pt idx="63">
                  <c:v>69.825714285714284</c:v>
                </c:pt>
                <c:pt idx="64">
                  <c:v>86.444285714285712</c:v>
                </c:pt>
                <c:pt idx="65">
                  <c:v>89.64811846689895</c:v>
                </c:pt>
                <c:pt idx="66">
                  <c:v>97.701254355400692</c:v>
                </c:pt>
                <c:pt idx="67">
                  <c:v>85.861533101045296</c:v>
                </c:pt>
                <c:pt idx="68">
                  <c:v>87.861533101045296</c:v>
                </c:pt>
                <c:pt idx="69">
                  <c:v>90.534006968641123</c:v>
                </c:pt>
                <c:pt idx="70">
                  <c:v>94.861572015278327</c:v>
                </c:pt>
                <c:pt idx="71">
                  <c:v>103.62960834321156</c:v>
                </c:pt>
                <c:pt idx="72">
                  <c:v>103.92332100051486</c:v>
                </c:pt>
                <c:pt idx="73">
                  <c:v>119.32170695786488</c:v>
                </c:pt>
                <c:pt idx="74">
                  <c:v>114.82514937078679</c:v>
                </c:pt>
                <c:pt idx="75">
                  <c:v>114.81484009243627</c:v>
                </c:pt>
                <c:pt idx="76">
                  <c:v>120.60333824251349</c:v>
                </c:pt>
                <c:pt idx="77">
                  <c:v>116.250058910162</c:v>
                </c:pt>
                <c:pt idx="78">
                  <c:v>103.02916543937165</c:v>
                </c:pt>
                <c:pt idx="79">
                  <c:v>102.67447717231224</c:v>
                </c:pt>
                <c:pt idx="80">
                  <c:v>93.687241040746201</c:v>
                </c:pt>
                <c:pt idx="81">
                  <c:v>102.48780559646538</c:v>
                </c:pt>
                <c:pt idx="82">
                  <c:v>118.28382916053019</c:v>
                </c:pt>
                <c:pt idx="83">
                  <c:v>121.41714285714286</c:v>
                </c:pt>
                <c:pt idx="84">
                  <c:v>126.80833333333335</c:v>
                </c:pt>
                <c:pt idx="85">
                  <c:v>129.48200000000003</c:v>
                </c:pt>
                <c:pt idx="86">
                  <c:v>139.22750000000002</c:v>
                </c:pt>
                <c:pt idx="87">
                  <c:v>117.30644736842106</c:v>
                </c:pt>
                <c:pt idx="88">
                  <c:v>113.28342105263158</c:v>
                </c:pt>
                <c:pt idx="89">
                  <c:v>89.421578947368431</c:v>
                </c:pt>
                <c:pt idx="90">
                  <c:v>68.026315789473685</c:v>
                </c:pt>
                <c:pt idx="91">
                  <c:v>72.23684210526315</c:v>
                </c:pt>
                <c:pt idx="92">
                  <c:v>65.30921052631578</c:v>
                </c:pt>
                <c:pt idx="93">
                  <c:v>65.631578947368425</c:v>
                </c:pt>
                <c:pt idx="94">
                  <c:v>71.81578947368422</c:v>
                </c:pt>
                <c:pt idx="95">
                  <c:v>81.48684210526315</c:v>
                </c:pt>
                <c:pt idx="96">
                  <c:v>90.690789473684205</c:v>
                </c:pt>
                <c:pt idx="97">
                  <c:v>89.973684210526301</c:v>
                </c:pt>
                <c:pt idx="98">
                  <c:v>84.46052631578948</c:v>
                </c:pt>
                <c:pt idx="99">
                  <c:v>114.32894736842104</c:v>
                </c:pt>
                <c:pt idx="100">
                  <c:v>117.68421052631579</c:v>
                </c:pt>
                <c:pt idx="101">
                  <c:v>143.98684210526315</c:v>
                </c:pt>
                <c:pt idx="102">
                  <c:v>160.32894736842107</c:v>
                </c:pt>
                <c:pt idx="103">
                  <c:v>135.35776315789474</c:v>
                </c:pt>
                <c:pt idx="104">
                  <c:v>152.17355263157896</c:v>
                </c:pt>
                <c:pt idx="105">
                  <c:v>160.21302631578948</c:v>
                </c:pt>
                <c:pt idx="106">
                  <c:v>187.4761842105263</c:v>
                </c:pt>
                <c:pt idx="107">
                  <c:v>181.09210526315786</c:v>
                </c:pt>
                <c:pt idx="108">
                  <c:v>165.52631578947364</c:v>
                </c:pt>
                <c:pt idx="109">
                  <c:v>138.27671052631578</c:v>
                </c:pt>
                <c:pt idx="110">
                  <c:v>101.7898684210526</c:v>
                </c:pt>
                <c:pt idx="111">
                  <c:v>91.989210526315773</c:v>
                </c:pt>
                <c:pt idx="112">
                  <c:v>69.630657894736828</c:v>
                </c:pt>
                <c:pt idx="113">
                  <c:v>100.84973684210526</c:v>
                </c:pt>
                <c:pt idx="114">
                  <c:v>101.80302631578947</c:v>
                </c:pt>
                <c:pt idx="115">
                  <c:v>110.88000000000001</c:v>
                </c:pt>
                <c:pt idx="116">
                  <c:v>139.8175</c:v>
                </c:pt>
                <c:pt idx="117">
                  <c:v>141.97499999999999</c:v>
                </c:pt>
                <c:pt idx="118">
                  <c:v>134.83750000000001</c:v>
                </c:pt>
                <c:pt idx="119">
                  <c:v>126.1375</c:v>
                </c:pt>
                <c:pt idx="120">
                  <c:v>103.0625</c:v>
                </c:pt>
                <c:pt idx="121">
                  <c:v>68.287499999999994</c:v>
                </c:pt>
                <c:pt idx="122">
                  <c:v>64.162499999999994</c:v>
                </c:pt>
                <c:pt idx="123">
                  <c:v>64.737499999999997</c:v>
                </c:pt>
                <c:pt idx="124">
                  <c:v>64.037499999999994</c:v>
                </c:pt>
                <c:pt idx="125">
                  <c:v>58.387500000000003</c:v>
                </c:pt>
                <c:pt idx="126">
                  <c:v>56.912500000000001</c:v>
                </c:pt>
                <c:pt idx="127">
                  <c:v>63.8125</c:v>
                </c:pt>
                <c:pt idx="128">
                  <c:v>86.587500000000006</c:v>
                </c:pt>
                <c:pt idx="129">
                  <c:v>90.672499999999999</c:v>
                </c:pt>
                <c:pt idx="130">
                  <c:v>95.587500000000006</c:v>
                </c:pt>
                <c:pt idx="131">
                  <c:v>85.060757839721248</c:v>
                </c:pt>
                <c:pt idx="132">
                  <c:v>61.270688153310104</c:v>
                </c:pt>
                <c:pt idx="133">
                  <c:v>59.8951393728223</c:v>
                </c:pt>
                <c:pt idx="134">
                  <c:v>59.3205574912892</c:v>
                </c:pt>
                <c:pt idx="135">
                  <c:v>66.228222996515669</c:v>
                </c:pt>
                <c:pt idx="136">
                  <c:v>71.089721254355396</c:v>
                </c:pt>
                <c:pt idx="137">
                  <c:v>50.967770034843198</c:v>
                </c:pt>
                <c:pt idx="138">
                  <c:v>59.28745644599303</c:v>
                </c:pt>
                <c:pt idx="139">
                  <c:v>52.031358885017418</c:v>
                </c:pt>
                <c:pt idx="140">
                  <c:v>55.022648083623693</c:v>
                </c:pt>
                <c:pt idx="141">
                  <c:v>55.022648083623693</c:v>
                </c:pt>
                <c:pt idx="142">
                  <c:v>33.46254355400697</c:v>
                </c:pt>
                <c:pt idx="143">
                  <c:v>30.979965156794425</c:v>
                </c:pt>
                <c:pt idx="144">
                  <c:v>26.750871080139373</c:v>
                </c:pt>
                <c:pt idx="145">
                  <c:v>51.977351916376307</c:v>
                </c:pt>
                <c:pt idx="146">
                  <c:v>72.726480836236931</c:v>
                </c:pt>
                <c:pt idx="147">
                  <c:v>84.747386759581872</c:v>
                </c:pt>
                <c:pt idx="148">
                  <c:v>91.054006968641104</c:v>
                </c:pt>
                <c:pt idx="149">
                  <c:v>78.528745644599297</c:v>
                </c:pt>
                <c:pt idx="150">
                  <c:v>70.410278745644675</c:v>
                </c:pt>
                <c:pt idx="151">
                  <c:v>59.129790940766625</c:v>
                </c:pt>
                <c:pt idx="152">
                  <c:v>69.748257839721333</c:v>
                </c:pt>
                <c:pt idx="153">
                  <c:v>68.371080139372893</c:v>
                </c:pt>
                <c:pt idx="154">
                  <c:v>70.984320557491287</c:v>
                </c:pt>
                <c:pt idx="155">
                  <c:v>86.750871080139376</c:v>
                </c:pt>
                <c:pt idx="156">
                  <c:v>74.695121951219505</c:v>
                </c:pt>
                <c:pt idx="157">
                  <c:v>87.151567944250871</c:v>
                </c:pt>
                <c:pt idx="158">
                  <c:v>87.891986062717763</c:v>
                </c:pt>
                <c:pt idx="159">
                  <c:v>84.872770034843199</c:v>
                </c:pt>
                <c:pt idx="160">
                  <c:v>73.526951219512199</c:v>
                </c:pt>
                <c:pt idx="161">
                  <c:v>77.17503484320558</c:v>
                </c:pt>
                <c:pt idx="162">
                  <c:v>61.190714285714293</c:v>
                </c:pt>
                <c:pt idx="163">
                  <c:v>49.75</c:v>
                </c:pt>
                <c:pt idx="164">
                  <c:v>42.86785714285714</c:v>
                </c:pt>
                <c:pt idx="165">
                  <c:v>47.939285714285717</c:v>
                </c:pt>
                <c:pt idx="166">
                  <c:v>47.939285714285717</c:v>
                </c:pt>
                <c:pt idx="167">
                  <c:v>37.225000000000001</c:v>
                </c:pt>
                <c:pt idx="168">
                  <c:v>85.665000000000006</c:v>
                </c:pt>
                <c:pt idx="169">
                  <c:v>92.915000000000006</c:v>
                </c:pt>
                <c:pt idx="170">
                  <c:v>121.36500000000001</c:v>
                </c:pt>
                <c:pt idx="171">
                  <c:v>140.59200000000001</c:v>
                </c:pt>
                <c:pt idx="172">
                  <c:v>113.50550000000001</c:v>
                </c:pt>
                <c:pt idx="173">
                  <c:v>96.763500000000008</c:v>
                </c:pt>
                <c:pt idx="174">
                  <c:v>94.363500000000002</c:v>
                </c:pt>
                <c:pt idx="175">
                  <c:v>80.136499999999998</c:v>
                </c:pt>
                <c:pt idx="176">
                  <c:v>90.989499999999992</c:v>
                </c:pt>
                <c:pt idx="177">
                  <c:v>92.471500000000006</c:v>
                </c:pt>
                <c:pt idx="178">
                  <c:v>93.446500000000015</c:v>
                </c:pt>
                <c:pt idx="179">
                  <c:v>131.94650000000001</c:v>
                </c:pt>
                <c:pt idx="180">
                  <c:v>157.71500000000003</c:v>
                </c:pt>
                <c:pt idx="181">
                  <c:v>156.82500000000002</c:v>
                </c:pt>
                <c:pt idx="182">
                  <c:v>178.86</c:v>
                </c:pt>
                <c:pt idx="183">
                  <c:v>154.72500000000002</c:v>
                </c:pt>
                <c:pt idx="184">
                  <c:v>114.7</c:v>
                </c:pt>
                <c:pt idx="185">
                  <c:v>115.60999999999999</c:v>
                </c:pt>
                <c:pt idx="186">
                  <c:v>102.52500000000001</c:v>
                </c:pt>
                <c:pt idx="187">
                  <c:v>114.185</c:v>
                </c:pt>
                <c:pt idx="188">
                  <c:v>113.815</c:v>
                </c:pt>
                <c:pt idx="189">
                  <c:v>121.1225</c:v>
                </c:pt>
                <c:pt idx="190">
                  <c:v>109.22695736434108</c:v>
                </c:pt>
                <c:pt idx="191">
                  <c:v>121.17611757105942</c:v>
                </c:pt>
                <c:pt idx="192">
                  <c:v>133.17344315245475</c:v>
                </c:pt>
                <c:pt idx="193">
                  <c:v>121.40826873385011</c:v>
                </c:pt>
                <c:pt idx="194">
                  <c:v>114.65762273901808</c:v>
                </c:pt>
                <c:pt idx="195">
                  <c:v>93.227390180878544</c:v>
                </c:pt>
                <c:pt idx="196">
                  <c:v>100.61434108527132</c:v>
                </c:pt>
                <c:pt idx="197">
                  <c:v>104.23320413436693</c:v>
                </c:pt>
                <c:pt idx="198">
                  <c:v>110.07945736434108</c:v>
                </c:pt>
                <c:pt idx="199">
                  <c:v>102.23062015503872</c:v>
                </c:pt>
                <c:pt idx="200">
                  <c:v>61.192385335917265</c:v>
                </c:pt>
                <c:pt idx="201">
                  <c:v>39.672238372093069</c:v>
                </c:pt>
                <c:pt idx="202">
                  <c:v>61.483215439276535</c:v>
                </c:pt>
                <c:pt idx="203">
                  <c:v>62.564166666666758</c:v>
                </c:pt>
                <c:pt idx="204">
                  <c:v>101.97666666666676</c:v>
                </c:pt>
                <c:pt idx="205">
                  <c:v>120.97666666666667</c:v>
                </c:pt>
                <c:pt idx="206">
                  <c:v>76.641666666666666</c:v>
                </c:pt>
                <c:pt idx="207">
                  <c:v>71.361666666666665</c:v>
                </c:pt>
                <c:pt idx="208">
                  <c:v>31.94916666666667</c:v>
                </c:pt>
                <c:pt idx="209">
                  <c:v>22.751666666666665</c:v>
                </c:pt>
                <c:pt idx="210">
                  <c:v>26.876666666666669</c:v>
                </c:pt>
                <c:pt idx="211">
                  <c:v>55.230108204134247</c:v>
                </c:pt>
                <c:pt idx="212">
                  <c:v>74.633976098191098</c:v>
                </c:pt>
                <c:pt idx="213">
                  <c:v>87.652391795865498</c:v>
                </c:pt>
                <c:pt idx="214">
                  <c:v>94.921950904392645</c:v>
                </c:pt>
                <c:pt idx="215">
                  <c:v>71.643908268733838</c:v>
                </c:pt>
                <c:pt idx="216">
                  <c:v>80.204366925064605</c:v>
                </c:pt>
                <c:pt idx="217">
                  <c:v>83.886537467700251</c:v>
                </c:pt>
                <c:pt idx="218">
                  <c:v>80.275426356589151</c:v>
                </c:pt>
                <c:pt idx="219">
                  <c:v>83.33744186046512</c:v>
                </c:pt>
                <c:pt idx="220">
                  <c:v>80.52310723514212</c:v>
                </c:pt>
                <c:pt idx="221">
                  <c:v>58.522726098191221</c:v>
                </c:pt>
                <c:pt idx="222">
                  <c:v>72.09146640826873</c:v>
                </c:pt>
                <c:pt idx="223">
                  <c:v>88.09819121447029</c:v>
                </c:pt>
                <c:pt idx="224">
                  <c:v>89.558139534883708</c:v>
                </c:pt>
                <c:pt idx="225">
                  <c:v>90.010335917312659</c:v>
                </c:pt>
                <c:pt idx="226">
                  <c:v>94.916020671834616</c:v>
                </c:pt>
                <c:pt idx="227">
                  <c:v>96.224160206718338</c:v>
                </c:pt>
                <c:pt idx="228">
                  <c:v>68.963178294573638</c:v>
                </c:pt>
                <c:pt idx="229">
                  <c:v>83.142764857881133</c:v>
                </c:pt>
                <c:pt idx="230">
                  <c:v>80.768733850129195</c:v>
                </c:pt>
                <c:pt idx="231">
                  <c:v>64.81266149870801</c:v>
                </c:pt>
                <c:pt idx="232">
                  <c:v>96.111111111111114</c:v>
                </c:pt>
                <c:pt idx="233">
                  <c:v>115.39405684754522</c:v>
                </c:pt>
                <c:pt idx="234">
                  <c:v>110.17441860465117</c:v>
                </c:pt>
                <c:pt idx="235">
                  <c:v>110.69121447028424</c:v>
                </c:pt>
                <c:pt idx="236">
                  <c:v>112.28036175710594</c:v>
                </c:pt>
                <c:pt idx="237">
                  <c:v>89.571705426356601</c:v>
                </c:pt>
                <c:pt idx="238">
                  <c:v>82.85335917312662</c:v>
                </c:pt>
                <c:pt idx="239">
                  <c:v>73.092842377261036</c:v>
                </c:pt>
                <c:pt idx="240">
                  <c:v>56.096718346253283</c:v>
                </c:pt>
                <c:pt idx="241">
                  <c:v>49.431989664082749</c:v>
                </c:pt>
                <c:pt idx="242">
                  <c:v>52.8234625322998</c:v>
                </c:pt>
                <c:pt idx="243">
                  <c:v>53.916020671834623</c:v>
                </c:pt>
                <c:pt idx="244">
                  <c:v>47.843669250645988</c:v>
                </c:pt>
                <c:pt idx="245">
                  <c:v>52.072997416020669</c:v>
                </c:pt>
                <c:pt idx="246">
                  <c:v>56.315297157622688</c:v>
                </c:pt>
                <c:pt idx="247">
                  <c:v>66.039211886304855</c:v>
                </c:pt>
                <c:pt idx="248">
                  <c:v>73.208590439276435</c:v>
                </c:pt>
                <c:pt idx="249">
                  <c:v>85.366859173126556</c:v>
                </c:pt>
                <c:pt idx="250">
                  <c:v>98.808687338501286</c:v>
                </c:pt>
                <c:pt idx="251">
                  <c:v>97.300534883720928</c:v>
                </c:pt>
                <c:pt idx="252">
                  <c:v>106.47482558139535</c:v>
                </c:pt>
                <c:pt idx="253">
                  <c:v>156.9929134366925</c:v>
                </c:pt>
                <c:pt idx="254">
                  <c:v>148.51421188630491</c:v>
                </c:pt>
                <c:pt idx="255">
                  <c:v>157.57236434108529</c:v>
                </c:pt>
                <c:pt idx="256">
                  <c:v>139.40957364341085</c:v>
                </c:pt>
                <c:pt idx="257">
                  <c:v>21.408798449612405</c:v>
                </c:pt>
                <c:pt idx="258">
                  <c:v>13.024999999999995</c:v>
                </c:pt>
                <c:pt idx="259">
                  <c:v>51.134999999999991</c:v>
                </c:pt>
                <c:pt idx="260">
                  <c:v>74.85499999999999</c:v>
                </c:pt>
                <c:pt idx="261">
                  <c:v>128.57928940568476</c:v>
                </c:pt>
                <c:pt idx="262">
                  <c:v>149.75378552971574</c:v>
                </c:pt>
                <c:pt idx="263">
                  <c:v>114.34878552971577</c:v>
                </c:pt>
                <c:pt idx="264">
                  <c:v>86.628785529715771</c:v>
                </c:pt>
                <c:pt idx="265">
                  <c:v>89.20449612403101</c:v>
                </c:pt>
                <c:pt idx="266">
                  <c:v>88.407499999999999</c:v>
                </c:pt>
                <c:pt idx="267">
                  <c:v>94.775000000000006</c:v>
                </c:pt>
                <c:pt idx="268">
                  <c:v>128.36250000000001</c:v>
                </c:pt>
                <c:pt idx="269">
                  <c:v>152.65</c:v>
                </c:pt>
                <c:pt idx="270">
                  <c:v>160.23750000000001</c:v>
                </c:pt>
                <c:pt idx="271">
                  <c:v>166.12816537467702</c:v>
                </c:pt>
                <c:pt idx="272">
                  <c:v>77.474773901808817</c:v>
                </c:pt>
                <c:pt idx="273">
                  <c:v>26.678100775193812</c:v>
                </c:pt>
                <c:pt idx="274">
                  <c:v>21.047157622739022</c:v>
                </c:pt>
                <c:pt idx="275">
                  <c:v>6.1989664082687312</c:v>
                </c:pt>
                <c:pt idx="276">
                  <c:v>98.350129198966386</c:v>
                </c:pt>
                <c:pt idx="277">
                  <c:v>179.79980620155038</c:v>
                </c:pt>
                <c:pt idx="278">
                  <c:v>168.20419896640823</c:v>
                </c:pt>
                <c:pt idx="279">
                  <c:v>171.23068475452195</c:v>
                </c:pt>
                <c:pt idx="280">
                  <c:v>144.82564599483203</c:v>
                </c:pt>
                <c:pt idx="281">
                  <c:v>93.178294573643399</c:v>
                </c:pt>
                <c:pt idx="282">
                  <c:v>102.81653746770026</c:v>
                </c:pt>
                <c:pt idx="283">
                  <c:v>138.44961240310079</c:v>
                </c:pt>
                <c:pt idx="284">
                  <c:v>166.79937984496124</c:v>
                </c:pt>
                <c:pt idx="285">
                  <c:v>168.99576227390182</c:v>
                </c:pt>
                <c:pt idx="286">
                  <c:v>169.49963824289404</c:v>
                </c:pt>
                <c:pt idx="287">
                  <c:v>130.16501291989664</c:v>
                </c:pt>
                <c:pt idx="288">
                  <c:v>134.68023255813952</c:v>
                </c:pt>
              </c:numCache>
            </c:numRef>
          </c:val>
        </c:ser>
        <c:marker val="1"/>
        <c:axId val="104421248"/>
        <c:axId val="104422784"/>
      </c:lineChart>
      <c:lineChart>
        <c:grouping val="standard"/>
        <c:ser>
          <c:idx val="4"/>
          <c:order val="2"/>
          <c:tx>
            <c:strRef>
              <c:f>'Trip Cost Graph (Adjusted)'!$F$1</c:f>
              <c:strCache>
                <c:ptCount val="1"/>
                <c:pt idx="0">
                  <c:v>Running Cumulative Total</c:v>
                </c:pt>
              </c:strCache>
            </c:strRef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'Trip Cost Graph (Adjusted)'!$A$2:$A$290</c:f>
              <c:numCache>
                <c:formatCode>[$-409]mmmm\ d\,\ yyyy;@</c:formatCode>
                <c:ptCount val="289"/>
                <c:pt idx="0">
                  <c:v>40021</c:v>
                </c:pt>
                <c:pt idx="1">
                  <c:v>40022</c:v>
                </c:pt>
                <c:pt idx="2">
                  <c:v>40023</c:v>
                </c:pt>
                <c:pt idx="3">
                  <c:v>40024</c:v>
                </c:pt>
                <c:pt idx="4">
                  <c:v>40025</c:v>
                </c:pt>
                <c:pt idx="5">
                  <c:v>40026</c:v>
                </c:pt>
                <c:pt idx="6">
                  <c:v>40027</c:v>
                </c:pt>
                <c:pt idx="7">
                  <c:v>40028</c:v>
                </c:pt>
                <c:pt idx="8">
                  <c:v>40029</c:v>
                </c:pt>
                <c:pt idx="9">
                  <c:v>40030</c:v>
                </c:pt>
                <c:pt idx="10">
                  <c:v>40031</c:v>
                </c:pt>
                <c:pt idx="11">
                  <c:v>40032</c:v>
                </c:pt>
                <c:pt idx="12">
                  <c:v>40033</c:v>
                </c:pt>
                <c:pt idx="13">
                  <c:v>40034</c:v>
                </c:pt>
                <c:pt idx="14">
                  <c:v>40035</c:v>
                </c:pt>
                <c:pt idx="15">
                  <c:v>40036</c:v>
                </c:pt>
                <c:pt idx="16">
                  <c:v>40037</c:v>
                </c:pt>
                <c:pt idx="17">
                  <c:v>40038</c:v>
                </c:pt>
                <c:pt idx="18">
                  <c:v>40039</c:v>
                </c:pt>
                <c:pt idx="19">
                  <c:v>40040</c:v>
                </c:pt>
                <c:pt idx="20">
                  <c:v>40041</c:v>
                </c:pt>
                <c:pt idx="21">
                  <c:v>40042</c:v>
                </c:pt>
                <c:pt idx="22">
                  <c:v>40043</c:v>
                </c:pt>
                <c:pt idx="23">
                  <c:v>40044</c:v>
                </c:pt>
                <c:pt idx="24">
                  <c:v>40045</c:v>
                </c:pt>
                <c:pt idx="25">
                  <c:v>40046</c:v>
                </c:pt>
                <c:pt idx="26">
                  <c:v>40047</c:v>
                </c:pt>
                <c:pt idx="27">
                  <c:v>40048</c:v>
                </c:pt>
                <c:pt idx="28">
                  <c:v>40049</c:v>
                </c:pt>
                <c:pt idx="29">
                  <c:v>40050</c:v>
                </c:pt>
                <c:pt idx="30">
                  <c:v>40051</c:v>
                </c:pt>
                <c:pt idx="31">
                  <c:v>40052</c:v>
                </c:pt>
                <c:pt idx="32">
                  <c:v>40053</c:v>
                </c:pt>
                <c:pt idx="33">
                  <c:v>40054</c:v>
                </c:pt>
                <c:pt idx="34">
                  <c:v>40055</c:v>
                </c:pt>
                <c:pt idx="35">
                  <c:v>40056</c:v>
                </c:pt>
                <c:pt idx="36">
                  <c:v>40057</c:v>
                </c:pt>
                <c:pt idx="37">
                  <c:v>40058</c:v>
                </c:pt>
                <c:pt idx="38">
                  <c:v>40059</c:v>
                </c:pt>
                <c:pt idx="39">
                  <c:v>40060</c:v>
                </c:pt>
                <c:pt idx="40">
                  <c:v>40061</c:v>
                </c:pt>
                <c:pt idx="41">
                  <c:v>40062</c:v>
                </c:pt>
                <c:pt idx="42">
                  <c:v>40063</c:v>
                </c:pt>
                <c:pt idx="43">
                  <c:v>40064</c:v>
                </c:pt>
                <c:pt idx="44">
                  <c:v>40065</c:v>
                </c:pt>
                <c:pt idx="45">
                  <c:v>40066</c:v>
                </c:pt>
                <c:pt idx="46">
                  <c:v>40067</c:v>
                </c:pt>
                <c:pt idx="47">
                  <c:v>40068</c:v>
                </c:pt>
                <c:pt idx="48">
                  <c:v>40069</c:v>
                </c:pt>
                <c:pt idx="49">
                  <c:v>40070</c:v>
                </c:pt>
                <c:pt idx="50">
                  <c:v>40071</c:v>
                </c:pt>
                <c:pt idx="51">
                  <c:v>40072</c:v>
                </c:pt>
                <c:pt idx="52">
                  <c:v>40073</c:v>
                </c:pt>
                <c:pt idx="53">
                  <c:v>40074</c:v>
                </c:pt>
                <c:pt idx="54">
                  <c:v>40075</c:v>
                </c:pt>
                <c:pt idx="55">
                  <c:v>40076</c:v>
                </c:pt>
                <c:pt idx="56">
                  <c:v>40077</c:v>
                </c:pt>
                <c:pt idx="57">
                  <c:v>40078</c:v>
                </c:pt>
                <c:pt idx="58">
                  <c:v>40079</c:v>
                </c:pt>
                <c:pt idx="59">
                  <c:v>40080</c:v>
                </c:pt>
                <c:pt idx="60">
                  <c:v>40081</c:v>
                </c:pt>
                <c:pt idx="61">
                  <c:v>40082</c:v>
                </c:pt>
                <c:pt idx="62">
                  <c:v>40083</c:v>
                </c:pt>
                <c:pt idx="63">
                  <c:v>40084</c:v>
                </c:pt>
                <c:pt idx="64">
                  <c:v>40085</c:v>
                </c:pt>
                <c:pt idx="65">
                  <c:v>40086</c:v>
                </c:pt>
                <c:pt idx="66">
                  <c:v>40087</c:v>
                </c:pt>
                <c:pt idx="67">
                  <c:v>40088</c:v>
                </c:pt>
                <c:pt idx="68">
                  <c:v>40089</c:v>
                </c:pt>
                <c:pt idx="69">
                  <c:v>40090</c:v>
                </c:pt>
                <c:pt idx="70">
                  <c:v>40091</c:v>
                </c:pt>
                <c:pt idx="71">
                  <c:v>40092</c:v>
                </c:pt>
                <c:pt idx="72">
                  <c:v>40093</c:v>
                </c:pt>
                <c:pt idx="73">
                  <c:v>40094</c:v>
                </c:pt>
                <c:pt idx="74">
                  <c:v>40095</c:v>
                </c:pt>
                <c:pt idx="75">
                  <c:v>40096</c:v>
                </c:pt>
                <c:pt idx="76">
                  <c:v>40097</c:v>
                </c:pt>
                <c:pt idx="77">
                  <c:v>40098</c:v>
                </c:pt>
                <c:pt idx="78">
                  <c:v>40099</c:v>
                </c:pt>
                <c:pt idx="79">
                  <c:v>40100</c:v>
                </c:pt>
                <c:pt idx="80">
                  <c:v>40101</c:v>
                </c:pt>
                <c:pt idx="81">
                  <c:v>40102</c:v>
                </c:pt>
                <c:pt idx="82">
                  <c:v>40103</c:v>
                </c:pt>
                <c:pt idx="83">
                  <c:v>40104</c:v>
                </c:pt>
                <c:pt idx="84">
                  <c:v>40105</c:v>
                </c:pt>
                <c:pt idx="85">
                  <c:v>40106</c:v>
                </c:pt>
                <c:pt idx="86">
                  <c:v>40107</c:v>
                </c:pt>
                <c:pt idx="87">
                  <c:v>40108</c:v>
                </c:pt>
                <c:pt idx="88">
                  <c:v>40109</c:v>
                </c:pt>
                <c:pt idx="89">
                  <c:v>40110</c:v>
                </c:pt>
                <c:pt idx="90">
                  <c:v>40111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40117</c:v>
                </c:pt>
                <c:pt idx="97">
                  <c:v>40118</c:v>
                </c:pt>
                <c:pt idx="98">
                  <c:v>40119</c:v>
                </c:pt>
                <c:pt idx="99">
                  <c:v>40120</c:v>
                </c:pt>
                <c:pt idx="100">
                  <c:v>40121</c:v>
                </c:pt>
                <c:pt idx="101">
                  <c:v>40122</c:v>
                </c:pt>
                <c:pt idx="102">
                  <c:v>40123</c:v>
                </c:pt>
                <c:pt idx="103">
                  <c:v>40124</c:v>
                </c:pt>
                <c:pt idx="104">
                  <c:v>40125</c:v>
                </c:pt>
                <c:pt idx="105">
                  <c:v>40126</c:v>
                </c:pt>
                <c:pt idx="106">
                  <c:v>40127</c:v>
                </c:pt>
                <c:pt idx="107">
                  <c:v>40128</c:v>
                </c:pt>
                <c:pt idx="108">
                  <c:v>40129</c:v>
                </c:pt>
                <c:pt idx="109">
                  <c:v>40130</c:v>
                </c:pt>
                <c:pt idx="110">
                  <c:v>40132</c:v>
                </c:pt>
                <c:pt idx="111">
                  <c:v>40133</c:v>
                </c:pt>
                <c:pt idx="112">
                  <c:v>40133</c:v>
                </c:pt>
                <c:pt idx="113">
                  <c:v>40134</c:v>
                </c:pt>
                <c:pt idx="114">
                  <c:v>40135</c:v>
                </c:pt>
                <c:pt idx="115">
                  <c:v>40136</c:v>
                </c:pt>
                <c:pt idx="116">
                  <c:v>40137</c:v>
                </c:pt>
                <c:pt idx="117">
                  <c:v>40138</c:v>
                </c:pt>
                <c:pt idx="118">
                  <c:v>40139</c:v>
                </c:pt>
                <c:pt idx="119">
                  <c:v>40140</c:v>
                </c:pt>
                <c:pt idx="120">
                  <c:v>40141</c:v>
                </c:pt>
                <c:pt idx="121">
                  <c:v>40142</c:v>
                </c:pt>
                <c:pt idx="122">
                  <c:v>40143</c:v>
                </c:pt>
                <c:pt idx="123">
                  <c:v>40144</c:v>
                </c:pt>
                <c:pt idx="124">
                  <c:v>40145</c:v>
                </c:pt>
                <c:pt idx="125">
                  <c:v>40146</c:v>
                </c:pt>
                <c:pt idx="126">
                  <c:v>40147</c:v>
                </c:pt>
                <c:pt idx="127">
                  <c:v>40148</c:v>
                </c:pt>
                <c:pt idx="128">
                  <c:v>40149</c:v>
                </c:pt>
                <c:pt idx="129">
                  <c:v>40150</c:v>
                </c:pt>
                <c:pt idx="130">
                  <c:v>40151</c:v>
                </c:pt>
                <c:pt idx="131">
                  <c:v>40152</c:v>
                </c:pt>
                <c:pt idx="132">
                  <c:v>40153</c:v>
                </c:pt>
                <c:pt idx="133">
                  <c:v>40154</c:v>
                </c:pt>
                <c:pt idx="134">
                  <c:v>40155</c:v>
                </c:pt>
                <c:pt idx="135">
                  <c:v>40156</c:v>
                </c:pt>
                <c:pt idx="136">
                  <c:v>40157</c:v>
                </c:pt>
                <c:pt idx="137">
                  <c:v>40158</c:v>
                </c:pt>
                <c:pt idx="138">
                  <c:v>40159</c:v>
                </c:pt>
                <c:pt idx="139">
                  <c:v>40160</c:v>
                </c:pt>
                <c:pt idx="140">
                  <c:v>40161</c:v>
                </c:pt>
                <c:pt idx="141">
                  <c:v>40162</c:v>
                </c:pt>
                <c:pt idx="142">
                  <c:v>40163</c:v>
                </c:pt>
                <c:pt idx="143">
                  <c:v>40164</c:v>
                </c:pt>
                <c:pt idx="144">
                  <c:v>40165</c:v>
                </c:pt>
                <c:pt idx="145">
                  <c:v>40166</c:v>
                </c:pt>
                <c:pt idx="146">
                  <c:v>40167</c:v>
                </c:pt>
                <c:pt idx="147">
                  <c:v>40168</c:v>
                </c:pt>
                <c:pt idx="148">
                  <c:v>40169</c:v>
                </c:pt>
                <c:pt idx="149">
                  <c:v>40170</c:v>
                </c:pt>
                <c:pt idx="150">
                  <c:v>40171</c:v>
                </c:pt>
                <c:pt idx="151">
                  <c:v>40172</c:v>
                </c:pt>
                <c:pt idx="152">
                  <c:v>40173</c:v>
                </c:pt>
                <c:pt idx="153">
                  <c:v>40174</c:v>
                </c:pt>
                <c:pt idx="154">
                  <c:v>40175</c:v>
                </c:pt>
                <c:pt idx="155">
                  <c:v>40176</c:v>
                </c:pt>
                <c:pt idx="156">
                  <c:v>40177</c:v>
                </c:pt>
                <c:pt idx="157">
                  <c:v>40178</c:v>
                </c:pt>
                <c:pt idx="158">
                  <c:v>40179</c:v>
                </c:pt>
                <c:pt idx="159">
                  <c:v>40180</c:v>
                </c:pt>
                <c:pt idx="160">
                  <c:v>40181</c:v>
                </c:pt>
                <c:pt idx="161">
                  <c:v>40182</c:v>
                </c:pt>
                <c:pt idx="162">
                  <c:v>40183</c:v>
                </c:pt>
                <c:pt idx="163">
                  <c:v>40184</c:v>
                </c:pt>
                <c:pt idx="164">
                  <c:v>40185</c:v>
                </c:pt>
                <c:pt idx="165">
                  <c:v>40186</c:v>
                </c:pt>
                <c:pt idx="166">
                  <c:v>40187</c:v>
                </c:pt>
                <c:pt idx="167">
                  <c:v>40188</c:v>
                </c:pt>
                <c:pt idx="168">
                  <c:v>40189</c:v>
                </c:pt>
                <c:pt idx="169">
                  <c:v>40190</c:v>
                </c:pt>
                <c:pt idx="170">
                  <c:v>40191</c:v>
                </c:pt>
                <c:pt idx="171">
                  <c:v>40192</c:v>
                </c:pt>
                <c:pt idx="172">
                  <c:v>40193</c:v>
                </c:pt>
                <c:pt idx="173">
                  <c:v>40194</c:v>
                </c:pt>
                <c:pt idx="174">
                  <c:v>40195</c:v>
                </c:pt>
                <c:pt idx="175">
                  <c:v>40196</c:v>
                </c:pt>
                <c:pt idx="176">
                  <c:v>40197</c:v>
                </c:pt>
                <c:pt idx="177">
                  <c:v>40198</c:v>
                </c:pt>
                <c:pt idx="178">
                  <c:v>40199</c:v>
                </c:pt>
                <c:pt idx="179">
                  <c:v>40200</c:v>
                </c:pt>
                <c:pt idx="180">
                  <c:v>40201</c:v>
                </c:pt>
                <c:pt idx="181">
                  <c:v>40202</c:v>
                </c:pt>
                <c:pt idx="182">
                  <c:v>40203</c:v>
                </c:pt>
                <c:pt idx="183">
                  <c:v>40204</c:v>
                </c:pt>
                <c:pt idx="184">
                  <c:v>40205</c:v>
                </c:pt>
                <c:pt idx="185">
                  <c:v>40206</c:v>
                </c:pt>
                <c:pt idx="186">
                  <c:v>40207</c:v>
                </c:pt>
                <c:pt idx="187">
                  <c:v>40208</c:v>
                </c:pt>
                <c:pt idx="188">
                  <c:v>40209</c:v>
                </c:pt>
                <c:pt idx="189">
                  <c:v>40210</c:v>
                </c:pt>
                <c:pt idx="190">
                  <c:v>40211</c:v>
                </c:pt>
                <c:pt idx="191">
                  <c:v>40212</c:v>
                </c:pt>
                <c:pt idx="192">
                  <c:v>40213</c:v>
                </c:pt>
                <c:pt idx="193">
                  <c:v>40214</c:v>
                </c:pt>
                <c:pt idx="194">
                  <c:v>40215</c:v>
                </c:pt>
                <c:pt idx="195">
                  <c:v>40216</c:v>
                </c:pt>
                <c:pt idx="196">
                  <c:v>40217</c:v>
                </c:pt>
                <c:pt idx="197">
                  <c:v>40218</c:v>
                </c:pt>
                <c:pt idx="198">
                  <c:v>40219</c:v>
                </c:pt>
                <c:pt idx="199">
                  <c:v>40220</c:v>
                </c:pt>
                <c:pt idx="200">
                  <c:v>40221</c:v>
                </c:pt>
                <c:pt idx="201">
                  <c:v>40222</c:v>
                </c:pt>
                <c:pt idx="202">
                  <c:v>40223</c:v>
                </c:pt>
                <c:pt idx="203">
                  <c:v>40224</c:v>
                </c:pt>
                <c:pt idx="204">
                  <c:v>40225</c:v>
                </c:pt>
                <c:pt idx="205">
                  <c:v>40226</c:v>
                </c:pt>
                <c:pt idx="206">
                  <c:v>40227</c:v>
                </c:pt>
                <c:pt idx="207">
                  <c:v>40228</c:v>
                </c:pt>
                <c:pt idx="208">
                  <c:v>40229</c:v>
                </c:pt>
                <c:pt idx="209">
                  <c:v>40230</c:v>
                </c:pt>
                <c:pt idx="210">
                  <c:v>40231</c:v>
                </c:pt>
                <c:pt idx="211">
                  <c:v>40232</c:v>
                </c:pt>
                <c:pt idx="212">
                  <c:v>40233</c:v>
                </c:pt>
                <c:pt idx="213">
                  <c:v>40234</c:v>
                </c:pt>
                <c:pt idx="214">
                  <c:v>40235</c:v>
                </c:pt>
                <c:pt idx="215">
                  <c:v>40236</c:v>
                </c:pt>
                <c:pt idx="216">
                  <c:v>40237</c:v>
                </c:pt>
                <c:pt idx="217">
                  <c:v>40238</c:v>
                </c:pt>
                <c:pt idx="218">
                  <c:v>40239</c:v>
                </c:pt>
                <c:pt idx="219">
                  <c:v>40240</c:v>
                </c:pt>
                <c:pt idx="220">
                  <c:v>40241</c:v>
                </c:pt>
                <c:pt idx="221">
                  <c:v>40242</c:v>
                </c:pt>
                <c:pt idx="222">
                  <c:v>40243</c:v>
                </c:pt>
                <c:pt idx="223">
                  <c:v>40244</c:v>
                </c:pt>
                <c:pt idx="224">
                  <c:v>40245</c:v>
                </c:pt>
                <c:pt idx="225">
                  <c:v>40246</c:v>
                </c:pt>
                <c:pt idx="226">
                  <c:v>40247</c:v>
                </c:pt>
                <c:pt idx="227">
                  <c:v>40248</c:v>
                </c:pt>
                <c:pt idx="228">
                  <c:v>40249</c:v>
                </c:pt>
                <c:pt idx="229">
                  <c:v>40250</c:v>
                </c:pt>
                <c:pt idx="230">
                  <c:v>40251</c:v>
                </c:pt>
                <c:pt idx="231">
                  <c:v>40252</c:v>
                </c:pt>
                <c:pt idx="232">
                  <c:v>40253</c:v>
                </c:pt>
                <c:pt idx="233">
                  <c:v>40254</c:v>
                </c:pt>
                <c:pt idx="234">
                  <c:v>40255</c:v>
                </c:pt>
                <c:pt idx="235">
                  <c:v>40256</c:v>
                </c:pt>
                <c:pt idx="236">
                  <c:v>40257</c:v>
                </c:pt>
                <c:pt idx="237">
                  <c:v>40258</c:v>
                </c:pt>
                <c:pt idx="238">
                  <c:v>40259</c:v>
                </c:pt>
                <c:pt idx="239">
                  <c:v>40260</c:v>
                </c:pt>
                <c:pt idx="240">
                  <c:v>40261</c:v>
                </c:pt>
                <c:pt idx="241">
                  <c:v>40262</c:v>
                </c:pt>
                <c:pt idx="242">
                  <c:v>40263</c:v>
                </c:pt>
                <c:pt idx="243">
                  <c:v>40264</c:v>
                </c:pt>
                <c:pt idx="244">
                  <c:v>40265</c:v>
                </c:pt>
                <c:pt idx="245">
                  <c:v>40266</c:v>
                </c:pt>
                <c:pt idx="246">
                  <c:v>40267</c:v>
                </c:pt>
                <c:pt idx="247">
                  <c:v>40268</c:v>
                </c:pt>
                <c:pt idx="248">
                  <c:v>40269</c:v>
                </c:pt>
                <c:pt idx="249">
                  <c:v>40270</c:v>
                </c:pt>
                <c:pt idx="250">
                  <c:v>40271</c:v>
                </c:pt>
                <c:pt idx="251">
                  <c:v>40272</c:v>
                </c:pt>
                <c:pt idx="252">
                  <c:v>40273</c:v>
                </c:pt>
                <c:pt idx="253">
                  <c:v>40274</c:v>
                </c:pt>
                <c:pt idx="254">
                  <c:v>40275</c:v>
                </c:pt>
                <c:pt idx="255">
                  <c:v>40276</c:v>
                </c:pt>
                <c:pt idx="256">
                  <c:v>40277</c:v>
                </c:pt>
                <c:pt idx="257">
                  <c:v>40278</c:v>
                </c:pt>
                <c:pt idx="258">
                  <c:v>40279</c:v>
                </c:pt>
                <c:pt idx="259">
                  <c:v>40280</c:v>
                </c:pt>
                <c:pt idx="260">
                  <c:v>40281</c:v>
                </c:pt>
                <c:pt idx="261">
                  <c:v>40282</c:v>
                </c:pt>
                <c:pt idx="262">
                  <c:v>40283</c:v>
                </c:pt>
                <c:pt idx="263">
                  <c:v>40284</c:v>
                </c:pt>
                <c:pt idx="264">
                  <c:v>40285</c:v>
                </c:pt>
                <c:pt idx="265">
                  <c:v>40286</c:v>
                </c:pt>
                <c:pt idx="266">
                  <c:v>40287</c:v>
                </c:pt>
                <c:pt idx="267">
                  <c:v>40288</c:v>
                </c:pt>
                <c:pt idx="268">
                  <c:v>40289</c:v>
                </c:pt>
                <c:pt idx="269">
                  <c:v>40290</c:v>
                </c:pt>
                <c:pt idx="270">
                  <c:v>40291</c:v>
                </c:pt>
                <c:pt idx="271">
                  <c:v>40292</c:v>
                </c:pt>
                <c:pt idx="272">
                  <c:v>40293</c:v>
                </c:pt>
                <c:pt idx="273">
                  <c:v>40294</c:v>
                </c:pt>
                <c:pt idx="274">
                  <c:v>40295</c:v>
                </c:pt>
                <c:pt idx="275">
                  <c:v>40296</c:v>
                </c:pt>
                <c:pt idx="276">
                  <c:v>40297</c:v>
                </c:pt>
                <c:pt idx="277">
                  <c:v>40298</c:v>
                </c:pt>
                <c:pt idx="278">
                  <c:v>40299</c:v>
                </c:pt>
                <c:pt idx="279">
                  <c:v>40300</c:v>
                </c:pt>
                <c:pt idx="280">
                  <c:v>40301</c:v>
                </c:pt>
                <c:pt idx="281">
                  <c:v>40302</c:v>
                </c:pt>
                <c:pt idx="282">
                  <c:v>40303</c:v>
                </c:pt>
                <c:pt idx="283">
                  <c:v>40304</c:v>
                </c:pt>
                <c:pt idx="284">
                  <c:v>40305</c:v>
                </c:pt>
                <c:pt idx="285">
                  <c:v>40306</c:v>
                </c:pt>
                <c:pt idx="286">
                  <c:v>40307</c:v>
                </c:pt>
                <c:pt idx="287">
                  <c:v>40308</c:v>
                </c:pt>
                <c:pt idx="288">
                  <c:v>40309</c:v>
                </c:pt>
              </c:numCache>
            </c:numRef>
          </c:cat>
          <c:val>
            <c:numRef>
              <c:f>'Trip Cost Graph (Adjusted)'!$F$2:$F$290</c:f>
              <c:numCache>
                <c:formatCode>"$"#,##0.00</c:formatCode>
                <c:ptCount val="289"/>
                <c:pt idx="0">
                  <c:v>56</c:v>
                </c:pt>
                <c:pt idx="1">
                  <c:v>207.73000000000002</c:v>
                </c:pt>
                <c:pt idx="2">
                  <c:v>301.63</c:v>
                </c:pt>
                <c:pt idx="3">
                  <c:v>487.63</c:v>
                </c:pt>
                <c:pt idx="4">
                  <c:v>726.58999999999992</c:v>
                </c:pt>
                <c:pt idx="5">
                  <c:v>786.89769230769218</c:v>
                </c:pt>
                <c:pt idx="6">
                  <c:v>805.35923076923063</c:v>
                </c:pt>
                <c:pt idx="7">
                  <c:v>878.28230769230754</c:v>
                </c:pt>
                <c:pt idx="8">
                  <c:v>961.51307692307682</c:v>
                </c:pt>
                <c:pt idx="9">
                  <c:v>1058.7823076923075</c:v>
                </c:pt>
                <c:pt idx="10">
                  <c:v>1163.5899999999999</c:v>
                </c:pt>
                <c:pt idx="11">
                  <c:v>1362.8592307692306</c:v>
                </c:pt>
                <c:pt idx="12">
                  <c:v>1440.8976923076916</c:v>
                </c:pt>
                <c:pt idx="13">
                  <c:v>1465.6284615384609</c:v>
                </c:pt>
                <c:pt idx="14">
                  <c:v>1566.6407692307687</c:v>
                </c:pt>
                <c:pt idx="15">
                  <c:v>1612.1792307692301</c:v>
                </c:pt>
                <c:pt idx="16">
                  <c:v>1715.4592307692301</c:v>
                </c:pt>
                <c:pt idx="17">
                  <c:v>1816.1253846153838</c:v>
                </c:pt>
                <c:pt idx="18">
                  <c:v>1875.9453846153838</c:v>
                </c:pt>
                <c:pt idx="19">
                  <c:v>1987.5607692307683</c:v>
                </c:pt>
                <c:pt idx="20">
                  <c:v>2018.5607692307683</c:v>
                </c:pt>
                <c:pt idx="21">
                  <c:v>2123.4838461538452</c:v>
                </c:pt>
                <c:pt idx="22">
                  <c:v>2175.4069230769223</c:v>
                </c:pt>
                <c:pt idx="23">
                  <c:v>2285.6376923076914</c:v>
                </c:pt>
                <c:pt idx="24">
                  <c:v>2370.09923076923</c:v>
                </c:pt>
                <c:pt idx="25">
                  <c:v>2467.0223076923071</c:v>
                </c:pt>
                <c:pt idx="26">
                  <c:v>2568.6376923076919</c:v>
                </c:pt>
                <c:pt idx="27">
                  <c:v>2665.2530769230766</c:v>
                </c:pt>
                <c:pt idx="28">
                  <c:v>2751.4069230769228</c:v>
                </c:pt>
                <c:pt idx="29">
                  <c:v>2952.4176923076921</c:v>
                </c:pt>
                <c:pt idx="30">
                  <c:v>3054.6484615384611</c:v>
                </c:pt>
                <c:pt idx="31">
                  <c:v>3140.6484615384611</c:v>
                </c:pt>
                <c:pt idx="32">
                  <c:v>3339.8792307692302</c:v>
                </c:pt>
                <c:pt idx="33">
                  <c:v>3495.0330769230764</c:v>
                </c:pt>
                <c:pt idx="34">
                  <c:v>3584.8023076923073</c:v>
                </c:pt>
                <c:pt idx="35">
                  <c:v>3646.2638461538459</c:v>
                </c:pt>
                <c:pt idx="36">
                  <c:v>3747.0330769230768</c:v>
                </c:pt>
                <c:pt idx="37">
                  <c:v>3894.7330769230766</c:v>
                </c:pt>
                <c:pt idx="38">
                  <c:v>3965.1830769230764</c:v>
                </c:pt>
                <c:pt idx="39">
                  <c:v>4046.5330769230764</c:v>
                </c:pt>
                <c:pt idx="40">
                  <c:v>4115.3830769230763</c:v>
                </c:pt>
                <c:pt idx="41">
                  <c:v>4202.2330769230766</c:v>
                </c:pt>
                <c:pt idx="42">
                  <c:v>4261.083076923077</c:v>
                </c:pt>
                <c:pt idx="43">
                  <c:v>4461.958076923077</c:v>
                </c:pt>
                <c:pt idx="44">
                  <c:v>4591.208076923077</c:v>
                </c:pt>
                <c:pt idx="45">
                  <c:v>4759.5080769230772</c:v>
                </c:pt>
                <c:pt idx="46">
                  <c:v>4815.0232284382291</c:v>
                </c:pt>
                <c:pt idx="47">
                  <c:v>4878.0535314685321</c:v>
                </c:pt>
                <c:pt idx="48">
                  <c:v>4913.2050466200471</c:v>
                </c:pt>
                <c:pt idx="49">
                  <c:v>4936.3565617715622</c:v>
                </c:pt>
                <c:pt idx="50">
                  <c:v>5021.9323193473201</c:v>
                </c:pt>
                <c:pt idx="51">
                  <c:v>5103.0232284382291</c:v>
                </c:pt>
                <c:pt idx="52">
                  <c:v>5198.8414102564111</c:v>
                </c:pt>
                <c:pt idx="53">
                  <c:v>5240.0535314685321</c:v>
                </c:pt>
                <c:pt idx="54">
                  <c:v>5293.3262587412592</c:v>
                </c:pt>
                <c:pt idx="55">
                  <c:v>5365.5989860139862</c:v>
                </c:pt>
                <c:pt idx="56">
                  <c:v>5410.6353496503498</c:v>
                </c:pt>
                <c:pt idx="57">
                  <c:v>5517.0705011655009</c:v>
                </c:pt>
                <c:pt idx="58">
                  <c:v>5662.7674708624709</c:v>
                </c:pt>
                <c:pt idx="59">
                  <c:v>5734.2826223776228</c:v>
                </c:pt>
                <c:pt idx="60">
                  <c:v>5762.5626223776226</c:v>
                </c:pt>
                <c:pt idx="61">
                  <c:v>5831.0626223776226</c:v>
                </c:pt>
                <c:pt idx="62">
                  <c:v>5863.8126223776226</c:v>
                </c:pt>
                <c:pt idx="63">
                  <c:v>6035.8126223776226</c:v>
                </c:pt>
                <c:pt idx="64">
                  <c:v>6077.8126223776226</c:v>
                </c:pt>
                <c:pt idx="65">
                  <c:v>6133.8126223776226</c:v>
                </c:pt>
                <c:pt idx="66">
                  <c:v>6223.0626223776226</c:v>
                </c:pt>
                <c:pt idx="67">
                  <c:v>6367.6726223776222</c:v>
                </c:pt>
                <c:pt idx="68">
                  <c:v>6458.599451645915</c:v>
                </c:pt>
                <c:pt idx="69">
                  <c:v>6547.7214028654271</c:v>
                </c:pt>
                <c:pt idx="70">
                  <c:v>6636.8433540849392</c:v>
                </c:pt>
                <c:pt idx="71">
                  <c:v>6692.8433540849392</c:v>
                </c:pt>
                <c:pt idx="72">
                  <c:v>6767.5506711581102</c:v>
                </c:pt>
                <c:pt idx="73">
                  <c:v>6887.0936264845704</c:v>
                </c:pt>
                <c:pt idx="74">
                  <c:v>7093.0798807801029</c:v>
                </c:pt>
                <c:pt idx="75">
                  <c:v>7186.062698649519</c:v>
                </c:pt>
                <c:pt idx="76">
                  <c:v>7382.9733515704811</c:v>
                </c:pt>
                <c:pt idx="77">
                  <c:v>7440.6193996804468</c:v>
                </c:pt>
                <c:pt idx="78">
                  <c:v>7496.5472347319928</c:v>
                </c:pt>
                <c:pt idx="79">
                  <c:v>7611.774038855704</c:v>
                </c:pt>
                <c:pt idx="80">
                  <c:v>7700.8440388557037</c:v>
                </c:pt>
                <c:pt idx="81">
                  <c:v>7814.2840388557033</c:v>
                </c:pt>
                <c:pt idx="82">
                  <c:v>7904.7840388557033</c:v>
                </c:pt>
                <c:pt idx="83">
                  <c:v>8038.7840388557033</c:v>
                </c:pt>
                <c:pt idx="84">
                  <c:v>8158.0340388557033</c:v>
                </c:pt>
                <c:pt idx="85">
                  <c:v>8324.5340388557033</c:v>
                </c:pt>
                <c:pt idx="86">
                  <c:v>8461.6940388557032</c:v>
                </c:pt>
                <c:pt idx="87">
                  <c:v>8508.0098283293883</c:v>
                </c:pt>
                <c:pt idx="88">
                  <c:v>8611.1677230662299</c:v>
                </c:pt>
                <c:pt idx="89">
                  <c:v>8682.2203546451765</c:v>
                </c:pt>
                <c:pt idx="90">
                  <c:v>8733.7993020135982</c:v>
                </c:pt>
                <c:pt idx="91">
                  <c:v>8796.9571967504398</c:v>
                </c:pt>
                <c:pt idx="92">
                  <c:v>8872.4045651714932</c:v>
                </c:pt>
                <c:pt idx="93">
                  <c:v>8944.7466704346516</c:v>
                </c:pt>
                <c:pt idx="94">
                  <c:v>9021.0624599083367</c:v>
                </c:pt>
                <c:pt idx="95">
                  <c:v>9122.9045651714951</c:v>
                </c:pt>
                <c:pt idx="96">
                  <c:v>9235.1677230662317</c:v>
                </c:pt>
                <c:pt idx="97">
                  <c:v>9304.6414072767584</c:v>
                </c:pt>
                <c:pt idx="98">
                  <c:v>9358.9045651714951</c:v>
                </c:pt>
                <c:pt idx="99">
                  <c:v>9580.2203546451801</c:v>
                </c:pt>
                <c:pt idx="100">
                  <c:v>9705.9045651714951</c:v>
                </c:pt>
                <c:pt idx="101">
                  <c:v>9880.58877569781</c:v>
                </c:pt>
                <c:pt idx="102">
                  <c:v>10000.220354645178</c:v>
                </c:pt>
                <c:pt idx="103">
                  <c:v>10121.651407276757</c:v>
                </c:pt>
                <c:pt idx="104">
                  <c:v>10314.59877569781</c:v>
                </c:pt>
                <c:pt idx="105">
                  <c:v>10521.440880960969</c:v>
                </c:pt>
                <c:pt idx="106">
                  <c:v>10750.125091487283</c:v>
                </c:pt>
                <c:pt idx="107">
                  <c:v>10846.019828329388</c:v>
                </c:pt>
                <c:pt idx="108">
                  <c:v>10976.704038855703</c:v>
                </c:pt>
                <c:pt idx="109">
                  <c:v>11074.547723066229</c:v>
                </c:pt>
                <c:pt idx="110">
                  <c:v>11157.284565171492</c:v>
                </c:pt>
                <c:pt idx="111">
                  <c:v>11213.976670434651</c:v>
                </c:pt>
                <c:pt idx="112">
                  <c:v>11255.226670434651</c:v>
                </c:pt>
                <c:pt idx="113">
                  <c:v>11477.946670434651</c:v>
                </c:pt>
                <c:pt idx="114">
                  <c:v>11564.49667043465</c:v>
                </c:pt>
                <c:pt idx="115">
                  <c:v>11657.49667043465</c:v>
                </c:pt>
                <c:pt idx="116">
                  <c:v>11814.49667043465</c:v>
                </c:pt>
                <c:pt idx="117">
                  <c:v>12045.84667043465</c:v>
                </c:pt>
                <c:pt idx="118">
                  <c:v>12103.84667043465</c:v>
                </c:pt>
                <c:pt idx="119">
                  <c:v>12162.046670434651</c:v>
                </c:pt>
                <c:pt idx="120">
                  <c:v>12226.746670434652</c:v>
                </c:pt>
                <c:pt idx="121">
                  <c:v>12318.996670434652</c:v>
                </c:pt>
                <c:pt idx="122">
                  <c:v>12360.496670434652</c:v>
                </c:pt>
                <c:pt idx="123">
                  <c:v>12420.996670434652</c:v>
                </c:pt>
                <c:pt idx="124">
                  <c:v>12482.896670434651</c:v>
                </c:pt>
                <c:pt idx="125">
                  <c:v>12552.546670434651</c:v>
                </c:pt>
                <c:pt idx="126">
                  <c:v>12588.146670434651</c:v>
                </c:pt>
                <c:pt idx="127">
                  <c:v>12676.246670434652</c:v>
                </c:pt>
                <c:pt idx="128">
                  <c:v>12829.246670434652</c:v>
                </c:pt>
                <c:pt idx="129">
                  <c:v>12915.236670434651</c:v>
                </c:pt>
                <c:pt idx="130">
                  <c:v>12970.496670434652</c:v>
                </c:pt>
                <c:pt idx="131">
                  <c:v>13016.489701793536</c:v>
                </c:pt>
                <c:pt idx="132">
                  <c:v>13074.329423047891</c:v>
                </c:pt>
                <c:pt idx="133">
                  <c:v>13154.81722792594</c:v>
                </c:pt>
                <c:pt idx="134">
                  <c:v>13207.778900399808</c:v>
                </c:pt>
                <c:pt idx="135">
                  <c:v>13281.4025937796</c:v>
                </c:pt>
                <c:pt idx="136">
                  <c:v>13358.688308065313</c:v>
                </c:pt>
                <c:pt idx="137">
                  <c:v>13358.688308065313</c:v>
                </c:pt>
                <c:pt idx="138">
                  <c:v>13444.92872618378</c:v>
                </c:pt>
                <c:pt idx="139">
                  <c:v>13489.528029319668</c:v>
                </c:pt>
                <c:pt idx="140">
                  <c:v>13578.778900399808</c:v>
                </c:pt>
                <c:pt idx="141">
                  <c:v>13578.778900399808</c:v>
                </c:pt>
                <c:pt idx="142">
                  <c:v>13578.778900399808</c:v>
                </c:pt>
                <c:pt idx="143">
                  <c:v>13613.447889946847</c:v>
                </c:pt>
                <c:pt idx="144">
                  <c:v>13685.782384720365</c:v>
                </c:pt>
                <c:pt idx="145">
                  <c:v>13786.688308065313</c:v>
                </c:pt>
                <c:pt idx="146">
                  <c:v>13869.684823744756</c:v>
                </c:pt>
                <c:pt idx="147">
                  <c:v>13952.437436985174</c:v>
                </c:pt>
                <c:pt idx="148">
                  <c:v>14049.99841259493</c:v>
                </c:pt>
                <c:pt idx="149">
                  <c:v>14100.803290643711</c:v>
                </c:pt>
                <c:pt idx="150">
                  <c:v>14151.325938727336</c:v>
                </c:pt>
                <c:pt idx="151">
                  <c:v>14188.956600748241</c:v>
                </c:pt>
                <c:pt idx="152">
                  <c:v>14328.991443953815</c:v>
                </c:pt>
                <c:pt idx="153">
                  <c:v>14374.287611201202</c:v>
                </c:pt>
                <c:pt idx="154">
                  <c:v>14435.263220957298</c:v>
                </c:pt>
                <c:pt idx="155">
                  <c:v>14535.960085068797</c:v>
                </c:pt>
                <c:pt idx="156">
                  <c:v>14627.771931758693</c:v>
                </c:pt>
                <c:pt idx="157">
                  <c:v>14722.893882978206</c:v>
                </c:pt>
                <c:pt idx="158">
                  <c:v>14786.83116520817</c:v>
                </c:pt>
                <c:pt idx="159">
                  <c:v>14875.451165208171</c:v>
                </c:pt>
                <c:pt idx="160">
                  <c:v>14921.879736636742</c:v>
                </c:pt>
                <c:pt idx="161">
                  <c:v>15031.594022351028</c:v>
                </c:pt>
                <c:pt idx="162">
                  <c:v>15031.594022351028</c:v>
                </c:pt>
                <c:pt idx="163">
                  <c:v>15074.451165208171</c:v>
                </c:pt>
                <c:pt idx="164">
                  <c:v>15093.351165208171</c:v>
                </c:pt>
                <c:pt idx="165">
                  <c:v>15223.351165208171</c:v>
                </c:pt>
                <c:pt idx="166">
                  <c:v>15223.351165208171</c:v>
                </c:pt>
                <c:pt idx="167">
                  <c:v>15223.351165208171</c:v>
                </c:pt>
                <c:pt idx="168">
                  <c:v>15436.01116520817</c:v>
                </c:pt>
                <c:pt idx="169">
                  <c:v>15595.01116520817</c:v>
                </c:pt>
                <c:pt idx="170">
                  <c:v>15708.81116520817</c:v>
                </c:pt>
                <c:pt idx="171">
                  <c:v>15785.719165208169</c:v>
                </c:pt>
                <c:pt idx="172">
                  <c:v>15890.03316520817</c:v>
                </c:pt>
                <c:pt idx="173">
                  <c:v>15982.065165208169</c:v>
                </c:pt>
                <c:pt idx="174">
                  <c:v>16086.265165208169</c:v>
                </c:pt>
                <c:pt idx="175">
                  <c:v>16106.265165208169</c:v>
                </c:pt>
                <c:pt idx="176">
                  <c:v>16253.99116520817</c:v>
                </c:pt>
                <c:pt idx="177">
                  <c:v>16351.951165208169</c:v>
                </c:pt>
                <c:pt idx="178">
                  <c:v>16460.05116520817</c:v>
                </c:pt>
                <c:pt idx="179">
                  <c:v>16634.05116520817</c:v>
                </c:pt>
                <c:pt idx="180">
                  <c:v>16884.851165208169</c:v>
                </c:pt>
                <c:pt idx="181">
                  <c:v>16979.25116520817</c:v>
                </c:pt>
                <c:pt idx="182">
                  <c:v>17175.491165208172</c:v>
                </c:pt>
                <c:pt idx="183">
                  <c:v>17252.951165208171</c:v>
                </c:pt>
                <c:pt idx="184">
                  <c:v>17343.651165208172</c:v>
                </c:pt>
                <c:pt idx="185">
                  <c:v>17441.691165208173</c:v>
                </c:pt>
                <c:pt idx="186">
                  <c:v>17585.591165208174</c:v>
                </c:pt>
                <c:pt idx="187">
                  <c:v>17709.691165208173</c:v>
                </c:pt>
                <c:pt idx="188">
                  <c:v>17798.911165208174</c:v>
                </c:pt>
                <c:pt idx="189">
                  <c:v>17926.181165208174</c:v>
                </c:pt>
                <c:pt idx="190">
                  <c:v>18022.498994665537</c:v>
                </c:pt>
                <c:pt idx="191">
                  <c:v>18194.395635492408</c:v>
                </c:pt>
                <c:pt idx="192">
                  <c:v>18331.604937817989</c:v>
                </c:pt>
                <c:pt idx="193">
                  <c:v>18411.814240143569</c:v>
                </c:pt>
                <c:pt idx="194">
                  <c:v>18481.129485621605</c:v>
                </c:pt>
                <c:pt idx="195">
                  <c:v>18567.305196215919</c:v>
                </c:pt>
                <c:pt idx="196">
                  <c:v>18734.062302159073</c:v>
                </c:pt>
                <c:pt idx="197">
                  <c:v>18828.747056681037</c:v>
                </c:pt>
                <c:pt idx="198">
                  <c:v>18921.447315078971</c:v>
                </c:pt>
                <c:pt idx="199">
                  <c:v>18976.227676836075</c:v>
                </c:pt>
                <c:pt idx="200">
                  <c:v>18978.831843502743</c:v>
                </c:pt>
                <c:pt idx="201">
                  <c:v>18987.436010169411</c:v>
                </c:pt>
                <c:pt idx="202">
                  <c:v>19167.380176836079</c:v>
                </c:pt>
                <c:pt idx="203">
                  <c:v>19226.484343502747</c:v>
                </c:pt>
                <c:pt idx="204">
                  <c:v>19386.738510169413</c:v>
                </c:pt>
                <c:pt idx="205">
                  <c:v>19471.34267683608</c:v>
                </c:pt>
                <c:pt idx="206">
                  <c:v>19473.946843502748</c:v>
                </c:pt>
                <c:pt idx="207">
                  <c:v>19511.931010169414</c:v>
                </c:pt>
                <c:pt idx="208">
                  <c:v>19514.535176836082</c:v>
                </c:pt>
                <c:pt idx="209">
                  <c:v>19562.349343502749</c:v>
                </c:pt>
                <c:pt idx="210">
                  <c:v>19581.453510169416</c:v>
                </c:pt>
                <c:pt idx="211">
                  <c:v>19732.851442985953</c:v>
                </c:pt>
                <c:pt idx="212">
                  <c:v>19813.071081228849</c:v>
                </c:pt>
                <c:pt idx="213">
                  <c:v>19912.958910686215</c:v>
                </c:pt>
                <c:pt idx="214">
                  <c:v>19961.141313786989</c:v>
                </c:pt>
                <c:pt idx="215">
                  <c:v>20019.427076060892</c:v>
                </c:pt>
                <c:pt idx="216">
                  <c:v>20133.88854892911</c:v>
                </c:pt>
                <c:pt idx="217">
                  <c:v>20248.505060557018</c:v>
                </c:pt>
                <c:pt idx="218">
                  <c:v>20282.243019213347</c:v>
                </c:pt>
                <c:pt idx="219">
                  <c:v>20352.776843502754</c:v>
                </c:pt>
                <c:pt idx="220">
                  <c:v>20455.98097786968</c:v>
                </c:pt>
                <c:pt idx="221">
                  <c:v>20482.595964949782</c:v>
                </c:pt>
                <c:pt idx="222">
                  <c:v>20570.608884846424</c:v>
                </c:pt>
                <c:pt idx="223">
                  <c:v>20705.169608360637</c:v>
                </c:pt>
                <c:pt idx="224">
                  <c:v>20814.213536009214</c:v>
                </c:pt>
                <c:pt idx="225">
                  <c:v>20842.637308619032</c:v>
                </c:pt>
                <c:pt idx="226">
                  <c:v>20950.272967533761</c:v>
                </c:pt>
                <c:pt idx="227">
                  <c:v>21090.066249187508</c:v>
                </c:pt>
                <c:pt idx="228">
                  <c:v>21090.066249187508</c:v>
                </c:pt>
                <c:pt idx="229">
                  <c:v>21175.208368050557</c:v>
                </c:pt>
                <c:pt idx="230">
                  <c:v>21273.347902934278</c:v>
                </c:pt>
                <c:pt idx="231">
                  <c:v>21349.316895182339</c:v>
                </c:pt>
                <c:pt idx="232">
                  <c:v>21474.51069363195</c:v>
                </c:pt>
                <c:pt idx="233">
                  <c:v>21636.784595440735</c:v>
                </c:pt>
                <c:pt idx="234">
                  <c:v>21714.045577352881</c:v>
                </c:pt>
                <c:pt idx="235">
                  <c:v>21792.081753063474</c:v>
                </c:pt>
                <c:pt idx="236">
                  <c:v>21923.632140660375</c:v>
                </c:pt>
                <c:pt idx="237">
                  <c:v>21995.071417146162</c:v>
                </c:pt>
                <c:pt idx="238">
                  <c:v>22045.459014045387</c:v>
                </c:pt>
                <c:pt idx="239">
                  <c:v>22084.453122572519</c:v>
                </c:pt>
                <c:pt idx="240">
                  <c:v>22148.019014045385</c:v>
                </c:pt>
                <c:pt idx="241">
                  <c:v>22192.79937580249</c:v>
                </c:pt>
                <c:pt idx="242">
                  <c:v>22256.752864174581</c:v>
                </c:pt>
                <c:pt idx="243">
                  <c:v>22300.117205259852</c:v>
                </c:pt>
                <c:pt idx="244">
                  <c:v>22339.393691047964</c:v>
                </c:pt>
                <c:pt idx="245">
                  <c:v>22401.091365466567</c:v>
                </c:pt>
                <c:pt idx="246">
                  <c:v>22482.014052805069</c:v>
                </c:pt>
                <c:pt idx="247">
                  <c:v>22564.274052805067</c:v>
                </c:pt>
                <c:pt idx="248">
                  <c:v>22632.228052805069</c:v>
                </c:pt>
                <c:pt idx="249">
                  <c:v>22742.558802159074</c:v>
                </c:pt>
                <c:pt idx="250">
                  <c:v>22877.248802159073</c:v>
                </c:pt>
                <c:pt idx="251">
                  <c:v>22953.476192339953</c:v>
                </c:pt>
                <c:pt idx="252">
                  <c:v>23058.127355130651</c:v>
                </c:pt>
                <c:pt idx="253">
                  <c:v>23370.530455905846</c:v>
                </c:pt>
                <c:pt idx="254">
                  <c:v>23471.305649704296</c:v>
                </c:pt>
                <c:pt idx="255">
                  <c:v>23583.765649704295</c:v>
                </c:pt>
                <c:pt idx="256">
                  <c:v>23615.765649704295</c:v>
                </c:pt>
                <c:pt idx="257">
                  <c:v>23456.165649704297</c:v>
                </c:pt>
                <c:pt idx="258">
                  <c:v>23523.405649704298</c:v>
                </c:pt>
                <c:pt idx="259">
                  <c:v>23788.3056497043</c:v>
                </c:pt>
                <c:pt idx="260">
                  <c:v>23915.185649704301</c:v>
                </c:pt>
                <c:pt idx="261">
                  <c:v>23970.48280732704</c:v>
                </c:pt>
                <c:pt idx="262">
                  <c:v>24122.420791823162</c:v>
                </c:pt>
                <c:pt idx="263">
                  <c:v>24245.700791823161</c:v>
                </c:pt>
                <c:pt idx="264">
                  <c:v>24261.700791823161</c:v>
                </c:pt>
                <c:pt idx="265">
                  <c:v>24327.30079182316</c:v>
                </c:pt>
                <c:pt idx="266">
                  <c:v>24476.05079182316</c:v>
                </c:pt>
                <c:pt idx="267">
                  <c:v>24624.80079182316</c:v>
                </c:pt>
                <c:pt idx="268">
                  <c:v>24775.150791823158</c:v>
                </c:pt>
                <c:pt idx="269">
                  <c:v>24937.900791823158</c:v>
                </c:pt>
                <c:pt idx="270">
                  <c:v>25117.000791823157</c:v>
                </c:pt>
                <c:pt idx="271">
                  <c:v>25289.313453321865</c:v>
                </c:pt>
                <c:pt idx="272">
                  <c:v>25085.049887430392</c:v>
                </c:pt>
                <c:pt idx="273">
                  <c:v>25044.613194923932</c:v>
                </c:pt>
                <c:pt idx="274">
                  <c:v>25201.189422314113</c:v>
                </c:pt>
                <c:pt idx="275">
                  <c:v>25314.109318954939</c:v>
                </c:pt>
                <c:pt idx="276">
                  <c:v>25478.450404226256</c:v>
                </c:pt>
                <c:pt idx="277">
                  <c:v>25763.812419730133</c:v>
                </c:pt>
                <c:pt idx="278">
                  <c:v>25874.006218179744</c:v>
                </c:pt>
                <c:pt idx="279">
                  <c:v>25999.032057973025</c:v>
                </c:pt>
                <c:pt idx="280">
                  <c:v>26057.752988205582</c:v>
                </c:pt>
                <c:pt idx="281">
                  <c:v>26136.525598024702</c:v>
                </c:pt>
                <c:pt idx="282">
                  <c:v>26285.272368050541</c:v>
                </c:pt>
                <c:pt idx="283">
                  <c:v>26552.830507585426</c:v>
                </c:pt>
                <c:pt idx="284">
                  <c:v>26724.950507585425</c:v>
                </c:pt>
                <c:pt idx="285">
                  <c:v>26812.50864712031</c:v>
                </c:pt>
                <c:pt idx="286">
                  <c:v>26963.270921022118</c:v>
                </c:pt>
                <c:pt idx="287">
                  <c:v>27073.490559265014</c:v>
                </c:pt>
                <c:pt idx="288">
                  <c:v>27263.671437817986</c:v>
                </c:pt>
              </c:numCache>
            </c:numRef>
          </c:val>
        </c:ser>
        <c:marker val="1"/>
        <c:axId val="104426880"/>
        <c:axId val="104424960"/>
      </c:lineChart>
      <c:catAx>
        <c:axId val="104421248"/>
        <c:scaling>
          <c:orientation val="minMax"/>
        </c:scaling>
        <c:axPos val="b"/>
        <c:numFmt formatCode="[$-409]d\-mmm\-yy;@" sourceLinked="0"/>
        <c:tickLblPos val="nextTo"/>
        <c:crossAx val="104422784"/>
        <c:crosses val="autoZero"/>
        <c:lblAlgn val="ctr"/>
        <c:lblOffset val="100"/>
        <c:tickLblSkip val="7"/>
      </c:catAx>
      <c:valAx>
        <c:axId val="104422784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 baseline="0"/>
                  <a:t>Daily Expenditures (USD)</a:t>
                </a:r>
              </a:p>
            </c:rich>
          </c:tx>
          <c:layout/>
        </c:title>
        <c:numFmt formatCode="&quot;$&quot;#,##0.00" sourceLinked="1"/>
        <c:tickLblPos val="nextTo"/>
        <c:crossAx val="104421248"/>
        <c:crosses val="autoZero"/>
        <c:crossBetween val="between"/>
      </c:valAx>
      <c:valAx>
        <c:axId val="10442496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 baseline="0"/>
                  <a:t>Cumulative Cost (USD)</a:t>
                </a:r>
              </a:p>
            </c:rich>
          </c:tx>
          <c:layout/>
        </c:title>
        <c:numFmt formatCode="&quot;$&quot;#,##0.00" sourceLinked="1"/>
        <c:tickLblPos val="nextTo"/>
        <c:crossAx val="104426880"/>
        <c:crosses val="max"/>
        <c:crossBetween val="between"/>
      </c:valAx>
      <c:dateAx>
        <c:axId val="104426880"/>
        <c:scaling>
          <c:orientation val="minMax"/>
        </c:scaling>
        <c:delete val="1"/>
        <c:axPos val="b"/>
        <c:numFmt formatCode="[$-409]mmmm\ d\,\ yyyy;@" sourceLinked="1"/>
        <c:tickLblPos val="nextTo"/>
        <c:crossAx val="104424960"/>
        <c:crosses val="autoZero"/>
        <c:auto val="1"/>
        <c:lblOffset val="100"/>
      </c:dateAx>
    </c:plotArea>
    <c:legend>
      <c:legendPos val="r"/>
      <c:layout>
        <c:manualLayout>
          <c:xMode val="edge"/>
          <c:yMode val="edge"/>
          <c:x val="0.83436724281322949"/>
          <c:y val="0.69097831480174488"/>
          <c:w val="0.14872714655034591"/>
          <c:h val="9.9867063085675861E-2"/>
        </c:manualLayout>
      </c:layout>
    </c:legend>
    <c:plotVisOnly val="1"/>
  </c:chart>
  <c:printSettings>
    <c:headerFooter/>
    <c:pageMargins b="0.750000000000001" l="0.70000000000000095" r="0.70000000000000095" t="0.750000000000001" header="0.3" footer="0.3"/>
    <c:pageSetup paperSize="3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390526</xdr:colOff>
      <xdr:row>2</xdr:row>
      <xdr:rowOff>24093</xdr:rowOff>
    </xdr:from>
    <xdr:to>
      <xdr:col>28</xdr:col>
      <xdr:colOff>600076</xdr:colOff>
      <xdr:row>50</xdr:row>
      <xdr:rowOff>78441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0.03824</cdr:x>
      <cdr:y>0.81732</cdr:y>
    </cdr:from>
    <cdr:to>
      <cdr:x>0.06228</cdr:x>
      <cdr:y>0.91812</cdr:y>
    </cdr:to>
    <cdr:sp macro="" textlink="">
      <cdr:nvSpPr>
        <cdr:cNvPr id="2" name="TextBox 1"/>
        <cdr:cNvSpPr txBox="1"/>
      </cdr:nvSpPr>
      <cdr:spPr>
        <a:xfrm xmlns:a="http://schemas.openxmlformats.org/drawingml/2006/main" rot="18770705">
          <a:off x="238207" y="7437826"/>
          <a:ext cx="882864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200" b="1"/>
            <a:t>USA</a:t>
          </a:r>
          <a:endParaRPr lang="en-US" sz="1400" b="1"/>
        </a:p>
      </cdr:txBody>
    </cdr:sp>
  </cdr:relSizeAnchor>
  <cdr:relSizeAnchor xmlns:cdr="http://schemas.openxmlformats.org/drawingml/2006/chartDrawing">
    <cdr:from>
      <cdr:x>0.0837</cdr:x>
      <cdr:y>0.83134</cdr:y>
    </cdr:from>
    <cdr:to>
      <cdr:x>0.10773</cdr:x>
      <cdr:y>0.93214</cdr:y>
    </cdr:to>
    <cdr:sp macro="" textlink="">
      <cdr:nvSpPr>
        <cdr:cNvPr id="11" name="TextBox 1"/>
        <cdr:cNvSpPr txBox="1"/>
      </cdr:nvSpPr>
      <cdr:spPr>
        <a:xfrm xmlns:a="http://schemas.openxmlformats.org/drawingml/2006/main" rot="18770705">
          <a:off x="830698" y="7948093"/>
          <a:ext cx="927156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Mexico</a:t>
          </a:r>
          <a:endParaRPr lang="en-US" sz="1400" b="1"/>
        </a:p>
      </cdr:txBody>
    </cdr:sp>
  </cdr:relSizeAnchor>
  <cdr:relSizeAnchor xmlns:cdr="http://schemas.openxmlformats.org/drawingml/2006/chartDrawing">
    <cdr:from>
      <cdr:x>0.12928</cdr:x>
      <cdr:y>0.82325</cdr:y>
    </cdr:from>
    <cdr:to>
      <cdr:x>0.15331</cdr:x>
      <cdr:y>0.92404</cdr:y>
    </cdr:to>
    <cdr:sp macro="" textlink="">
      <cdr:nvSpPr>
        <cdr:cNvPr id="12" name="TextBox 1"/>
        <cdr:cNvSpPr txBox="1"/>
      </cdr:nvSpPr>
      <cdr:spPr>
        <a:xfrm xmlns:a="http://schemas.openxmlformats.org/drawingml/2006/main" rot="18770705">
          <a:off x="1447027" y="787358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Belize</a:t>
          </a:r>
          <a:endParaRPr lang="en-US" sz="1400" b="1"/>
        </a:p>
      </cdr:txBody>
    </cdr:sp>
  </cdr:relSizeAnchor>
  <cdr:relSizeAnchor xmlns:cdr="http://schemas.openxmlformats.org/drawingml/2006/chartDrawing">
    <cdr:from>
      <cdr:x>0.13674</cdr:x>
      <cdr:y>0.85041</cdr:y>
    </cdr:from>
    <cdr:to>
      <cdr:x>0.16077</cdr:x>
      <cdr:y>0.95121</cdr:y>
    </cdr:to>
    <cdr:sp macro="" textlink="">
      <cdr:nvSpPr>
        <cdr:cNvPr id="13" name="TextBox 1"/>
        <cdr:cNvSpPr txBox="1"/>
      </cdr:nvSpPr>
      <cdr:spPr>
        <a:xfrm xmlns:a="http://schemas.openxmlformats.org/drawingml/2006/main" rot="18770705">
          <a:off x="1547877" y="8123489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Guatemala</a:t>
          </a:r>
          <a:endParaRPr lang="en-US" sz="1400" b="1"/>
        </a:p>
      </cdr:txBody>
    </cdr:sp>
  </cdr:relSizeAnchor>
  <cdr:relSizeAnchor xmlns:cdr="http://schemas.openxmlformats.org/drawingml/2006/chartDrawing">
    <cdr:from>
      <cdr:x>0.15331</cdr:x>
      <cdr:y>0.85194</cdr:y>
    </cdr:from>
    <cdr:to>
      <cdr:x>0.17734</cdr:x>
      <cdr:y>0.95273</cdr:y>
    </cdr:to>
    <cdr:sp macro="" textlink="">
      <cdr:nvSpPr>
        <cdr:cNvPr id="14" name="TextBox 1"/>
        <cdr:cNvSpPr txBox="1"/>
      </cdr:nvSpPr>
      <cdr:spPr>
        <a:xfrm xmlns:a="http://schemas.openxmlformats.org/drawingml/2006/main" rot="18770705">
          <a:off x="1771992" y="813750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El</a:t>
          </a:r>
          <a:r>
            <a:rPr lang="en-US" sz="1400" b="1" baseline="0"/>
            <a:t> </a:t>
          </a:r>
          <a:r>
            <a:rPr lang="en-US" sz="1200" b="1" baseline="0"/>
            <a:t>Salvador</a:t>
          </a:r>
          <a:endParaRPr lang="en-US" sz="1200" b="1"/>
        </a:p>
      </cdr:txBody>
    </cdr:sp>
  </cdr:relSizeAnchor>
  <cdr:relSizeAnchor xmlns:cdr="http://schemas.openxmlformats.org/drawingml/2006/chartDrawing">
    <cdr:from>
      <cdr:x>0.17237</cdr:x>
      <cdr:y>0.84609</cdr:y>
    </cdr:from>
    <cdr:to>
      <cdr:x>0.1964</cdr:x>
      <cdr:y>0.94689</cdr:y>
    </cdr:to>
    <cdr:sp macro="" textlink="">
      <cdr:nvSpPr>
        <cdr:cNvPr id="15" name="TextBox 1"/>
        <cdr:cNvSpPr txBox="1"/>
      </cdr:nvSpPr>
      <cdr:spPr>
        <a:xfrm xmlns:a="http://schemas.openxmlformats.org/drawingml/2006/main" rot="18770705">
          <a:off x="2029729" y="808372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Honduras</a:t>
          </a:r>
          <a:endParaRPr lang="en-US" sz="1400" b="1"/>
        </a:p>
      </cdr:txBody>
    </cdr:sp>
  </cdr:relSizeAnchor>
  <cdr:relSizeAnchor xmlns:cdr="http://schemas.openxmlformats.org/drawingml/2006/chartDrawing">
    <cdr:from>
      <cdr:x>0.18729</cdr:x>
      <cdr:y>0.84621</cdr:y>
    </cdr:from>
    <cdr:to>
      <cdr:x>0.21132</cdr:x>
      <cdr:y>0.94701</cdr:y>
    </cdr:to>
    <cdr:sp macro="" textlink="">
      <cdr:nvSpPr>
        <cdr:cNvPr id="16" name="TextBox 1"/>
        <cdr:cNvSpPr txBox="1"/>
      </cdr:nvSpPr>
      <cdr:spPr>
        <a:xfrm xmlns:a="http://schemas.openxmlformats.org/drawingml/2006/main" rot="18770705">
          <a:off x="2231435" y="8084849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Nicaragua</a:t>
          </a:r>
          <a:endParaRPr lang="en-US" sz="1400" b="1"/>
        </a:p>
      </cdr:txBody>
    </cdr:sp>
  </cdr:relSizeAnchor>
  <cdr:relSizeAnchor xmlns:cdr="http://schemas.openxmlformats.org/drawingml/2006/chartDrawing">
    <cdr:from>
      <cdr:x>0.2022</cdr:x>
      <cdr:y>0.84566</cdr:y>
    </cdr:from>
    <cdr:to>
      <cdr:x>0.22624</cdr:x>
      <cdr:y>0.94646</cdr:y>
    </cdr:to>
    <cdr:sp macro="" textlink="">
      <cdr:nvSpPr>
        <cdr:cNvPr id="17" name="TextBox 1"/>
        <cdr:cNvSpPr txBox="1"/>
      </cdr:nvSpPr>
      <cdr:spPr>
        <a:xfrm xmlns:a="http://schemas.openxmlformats.org/drawingml/2006/main" rot="18770705">
          <a:off x="2433142" y="8079793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Costa</a:t>
          </a:r>
          <a:r>
            <a:rPr lang="en-US" sz="1400" b="1"/>
            <a:t> </a:t>
          </a:r>
          <a:r>
            <a:rPr lang="en-US" sz="1200" b="1"/>
            <a:t>Rica</a:t>
          </a:r>
          <a:endParaRPr lang="en-US" sz="1400" b="1"/>
        </a:p>
      </cdr:txBody>
    </cdr:sp>
  </cdr:relSizeAnchor>
  <cdr:relSizeAnchor xmlns:cdr="http://schemas.openxmlformats.org/drawingml/2006/chartDrawing">
    <cdr:from>
      <cdr:x>0.22375</cdr:x>
      <cdr:y>0.83823</cdr:y>
    </cdr:from>
    <cdr:to>
      <cdr:x>0.24778</cdr:x>
      <cdr:y>0.93903</cdr:y>
    </cdr:to>
    <cdr:sp macro="" textlink="">
      <cdr:nvSpPr>
        <cdr:cNvPr id="18" name="TextBox 1"/>
        <cdr:cNvSpPr txBox="1"/>
      </cdr:nvSpPr>
      <cdr:spPr>
        <a:xfrm xmlns:a="http://schemas.openxmlformats.org/drawingml/2006/main" rot="18770705">
          <a:off x="2724493" y="8011432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Panama</a:t>
          </a:r>
          <a:endParaRPr lang="en-US" sz="1400" b="1"/>
        </a:p>
      </cdr:txBody>
    </cdr:sp>
  </cdr:relSizeAnchor>
  <cdr:relSizeAnchor xmlns:cdr="http://schemas.openxmlformats.org/drawingml/2006/chartDrawing">
    <cdr:from>
      <cdr:x>0.26104</cdr:x>
      <cdr:y>0.84225</cdr:y>
    </cdr:from>
    <cdr:to>
      <cdr:x>0.28507</cdr:x>
      <cdr:y>0.94305</cdr:y>
    </cdr:to>
    <cdr:sp macro="" textlink="">
      <cdr:nvSpPr>
        <cdr:cNvPr id="19" name="TextBox 1"/>
        <cdr:cNvSpPr txBox="1"/>
      </cdr:nvSpPr>
      <cdr:spPr>
        <a:xfrm xmlns:a="http://schemas.openxmlformats.org/drawingml/2006/main" rot="18770705">
          <a:off x="3228758" y="8048423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Columbia</a:t>
          </a:r>
        </a:p>
      </cdr:txBody>
    </cdr:sp>
  </cdr:relSizeAnchor>
  <cdr:relSizeAnchor xmlns:cdr="http://schemas.openxmlformats.org/drawingml/2006/chartDrawing">
    <cdr:from>
      <cdr:x>0.30828</cdr:x>
      <cdr:y>0.83872</cdr:y>
    </cdr:from>
    <cdr:to>
      <cdr:x>0.33231</cdr:x>
      <cdr:y>0.93952</cdr:y>
    </cdr:to>
    <cdr:sp macro="" textlink="">
      <cdr:nvSpPr>
        <cdr:cNvPr id="20" name="TextBox 1"/>
        <cdr:cNvSpPr txBox="1"/>
      </cdr:nvSpPr>
      <cdr:spPr>
        <a:xfrm xmlns:a="http://schemas.openxmlformats.org/drawingml/2006/main" rot="18770705">
          <a:off x="3867495" y="8015928"/>
          <a:ext cx="927156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Ecuador</a:t>
          </a:r>
          <a:endParaRPr lang="en-US" sz="1400" b="1"/>
        </a:p>
      </cdr:txBody>
    </cdr:sp>
  </cdr:relSizeAnchor>
  <cdr:relSizeAnchor xmlns:cdr="http://schemas.openxmlformats.org/drawingml/2006/chartDrawing">
    <cdr:from>
      <cdr:x>0.3754</cdr:x>
      <cdr:y>0.81923</cdr:y>
    </cdr:from>
    <cdr:to>
      <cdr:x>0.39944</cdr:x>
      <cdr:y>0.92002</cdr:y>
    </cdr:to>
    <cdr:sp macro="" textlink="">
      <cdr:nvSpPr>
        <cdr:cNvPr id="21" name="TextBox 1"/>
        <cdr:cNvSpPr txBox="1"/>
      </cdr:nvSpPr>
      <cdr:spPr>
        <a:xfrm xmlns:a="http://schemas.openxmlformats.org/drawingml/2006/main" rot="18770705">
          <a:off x="4775173" y="7836636"/>
          <a:ext cx="927156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Peru</a:t>
          </a:r>
          <a:endParaRPr lang="en-US" sz="1400" b="1"/>
        </a:p>
      </cdr:txBody>
    </cdr:sp>
  </cdr:relSizeAnchor>
  <cdr:relSizeAnchor xmlns:cdr="http://schemas.openxmlformats.org/drawingml/2006/chartDrawing">
    <cdr:from>
      <cdr:x>0.40855</cdr:x>
      <cdr:y>0.8294</cdr:y>
    </cdr:from>
    <cdr:to>
      <cdr:x>0.43258</cdr:x>
      <cdr:y>0.9302</cdr:y>
    </cdr:to>
    <cdr:sp macro="" textlink="">
      <cdr:nvSpPr>
        <cdr:cNvPr id="22" name="TextBox 1"/>
        <cdr:cNvSpPr txBox="1"/>
      </cdr:nvSpPr>
      <cdr:spPr>
        <a:xfrm xmlns:a="http://schemas.openxmlformats.org/drawingml/2006/main" rot="18770705">
          <a:off x="5223406" y="793021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Bolivia</a:t>
          </a:r>
          <a:endParaRPr lang="en-US" sz="1400" b="1"/>
        </a:p>
      </cdr:txBody>
    </cdr:sp>
  </cdr:relSizeAnchor>
  <cdr:relSizeAnchor xmlns:cdr="http://schemas.openxmlformats.org/drawingml/2006/chartDrawing">
    <cdr:from>
      <cdr:x>0.45164</cdr:x>
      <cdr:y>0.81984</cdr:y>
    </cdr:from>
    <cdr:to>
      <cdr:x>0.47568</cdr:x>
      <cdr:y>0.92063</cdr:y>
    </cdr:to>
    <cdr:sp macro="" textlink="">
      <cdr:nvSpPr>
        <cdr:cNvPr id="23" name="TextBox 1"/>
        <cdr:cNvSpPr txBox="1"/>
      </cdr:nvSpPr>
      <cdr:spPr>
        <a:xfrm xmlns:a="http://schemas.openxmlformats.org/drawingml/2006/main" rot="18770705">
          <a:off x="5806111" y="7842256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Chile</a:t>
          </a:r>
          <a:endParaRPr lang="en-US" sz="1400" b="1"/>
        </a:p>
      </cdr:txBody>
    </cdr:sp>
  </cdr:relSizeAnchor>
  <cdr:relSizeAnchor xmlns:cdr="http://schemas.openxmlformats.org/drawingml/2006/chartDrawing">
    <cdr:from>
      <cdr:x>0.52871</cdr:x>
      <cdr:y>0.81649</cdr:y>
    </cdr:from>
    <cdr:to>
      <cdr:x>0.55275</cdr:x>
      <cdr:y>0.91729</cdr:y>
    </cdr:to>
    <cdr:sp macro="" textlink="">
      <cdr:nvSpPr>
        <cdr:cNvPr id="24" name="TextBox 1"/>
        <cdr:cNvSpPr txBox="1"/>
      </cdr:nvSpPr>
      <cdr:spPr>
        <a:xfrm xmlns:a="http://schemas.openxmlformats.org/drawingml/2006/main" rot="18770705">
          <a:off x="6848261" y="7811455"/>
          <a:ext cx="927156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USA</a:t>
          </a:r>
        </a:p>
      </cdr:txBody>
    </cdr:sp>
  </cdr:relSizeAnchor>
  <cdr:relSizeAnchor xmlns:cdr="http://schemas.openxmlformats.org/drawingml/2006/chartDrawing">
    <cdr:from>
      <cdr:x>0.45827</cdr:x>
      <cdr:y>0.84725</cdr:y>
    </cdr:from>
    <cdr:to>
      <cdr:x>0.48231</cdr:x>
      <cdr:y>0.94805</cdr:y>
    </cdr:to>
    <cdr:sp macro="" textlink="">
      <cdr:nvSpPr>
        <cdr:cNvPr id="25" name="TextBox 1"/>
        <cdr:cNvSpPr txBox="1"/>
      </cdr:nvSpPr>
      <cdr:spPr>
        <a:xfrm xmlns:a="http://schemas.openxmlformats.org/drawingml/2006/main" rot="18770705">
          <a:off x="5895760" y="8094409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+mn-lt"/>
              <a:ea typeface="+mn-ea"/>
              <a:cs typeface="+mn-cs"/>
            </a:rPr>
            <a:t>Argentina</a:t>
          </a:r>
          <a:endParaRPr lang="en-US" sz="1400" b="1"/>
        </a:p>
      </cdr:txBody>
    </cdr:sp>
  </cdr:relSizeAnchor>
  <cdr:relSizeAnchor xmlns:cdr="http://schemas.openxmlformats.org/drawingml/2006/chartDrawing">
    <cdr:from>
      <cdr:x>0.56684</cdr:x>
      <cdr:y>0.84713</cdr:y>
    </cdr:from>
    <cdr:to>
      <cdr:x>0.59087</cdr:x>
      <cdr:y>0.94793</cdr:y>
    </cdr:to>
    <cdr:sp macro="" textlink="">
      <cdr:nvSpPr>
        <cdr:cNvPr id="26" name="TextBox 1"/>
        <cdr:cNvSpPr txBox="1"/>
      </cdr:nvSpPr>
      <cdr:spPr>
        <a:xfrm xmlns:a="http://schemas.openxmlformats.org/drawingml/2006/main" rot="18770705">
          <a:off x="7363729" y="8093285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Argentina</a:t>
          </a:r>
          <a:endParaRPr lang="en-US" sz="1400" b="1"/>
        </a:p>
      </cdr:txBody>
    </cdr:sp>
  </cdr:relSizeAnchor>
  <cdr:relSizeAnchor xmlns:cdr="http://schemas.openxmlformats.org/drawingml/2006/chartDrawing">
    <cdr:from>
      <cdr:x>0.61324</cdr:x>
      <cdr:y>0.81814</cdr:y>
    </cdr:from>
    <cdr:to>
      <cdr:x>0.63728</cdr:x>
      <cdr:y>0.91893</cdr:y>
    </cdr:to>
    <cdr:sp macro="" textlink="">
      <cdr:nvSpPr>
        <cdr:cNvPr id="27" name="TextBox 1"/>
        <cdr:cNvSpPr txBox="1"/>
      </cdr:nvSpPr>
      <cdr:spPr>
        <a:xfrm xmlns:a="http://schemas.openxmlformats.org/drawingml/2006/main" rot="18770705">
          <a:off x="7991258" y="7826592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Chile</a:t>
          </a:r>
          <a:endParaRPr lang="en-US" sz="1400" b="1"/>
        </a:p>
      </cdr:txBody>
    </cdr:sp>
  </cdr:relSizeAnchor>
  <cdr:relSizeAnchor xmlns:cdr="http://schemas.openxmlformats.org/drawingml/2006/chartDrawing">
    <cdr:from>
      <cdr:x>0.6381</cdr:x>
      <cdr:y>0.8475</cdr:y>
    </cdr:from>
    <cdr:to>
      <cdr:x>0.66214</cdr:x>
      <cdr:y>0.94829</cdr:y>
    </cdr:to>
    <cdr:sp macro="" textlink="">
      <cdr:nvSpPr>
        <cdr:cNvPr id="28" name="TextBox 1"/>
        <cdr:cNvSpPr txBox="1"/>
      </cdr:nvSpPr>
      <cdr:spPr>
        <a:xfrm xmlns:a="http://schemas.openxmlformats.org/drawingml/2006/main" rot="18770705">
          <a:off x="8327433" y="8096657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Argentina</a:t>
          </a:r>
          <a:endParaRPr lang="en-US" sz="1400" b="1"/>
        </a:p>
      </cdr:txBody>
    </cdr:sp>
  </cdr:relSizeAnchor>
  <cdr:relSizeAnchor xmlns:cdr="http://schemas.openxmlformats.org/drawingml/2006/chartDrawing">
    <cdr:from>
      <cdr:x>0.69363</cdr:x>
      <cdr:y>0.83958</cdr:y>
    </cdr:from>
    <cdr:to>
      <cdr:x>0.71766</cdr:x>
      <cdr:y>0.94037</cdr:y>
    </cdr:to>
    <cdr:sp macro="" textlink="">
      <cdr:nvSpPr>
        <cdr:cNvPr id="29" name="TextBox 1"/>
        <cdr:cNvSpPr txBox="1"/>
      </cdr:nvSpPr>
      <cdr:spPr>
        <a:xfrm xmlns:a="http://schemas.openxmlformats.org/drawingml/2006/main" rot="18770705">
          <a:off x="9078229" y="8023800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Uruguay</a:t>
          </a:r>
          <a:endParaRPr lang="en-US" sz="1400" b="1"/>
        </a:p>
      </cdr:txBody>
    </cdr:sp>
  </cdr:relSizeAnchor>
  <cdr:relSizeAnchor xmlns:cdr="http://schemas.openxmlformats.org/drawingml/2006/chartDrawing">
    <cdr:from>
      <cdr:x>0.70523</cdr:x>
      <cdr:y>0.84676</cdr:y>
    </cdr:from>
    <cdr:to>
      <cdr:x>0.72926</cdr:x>
      <cdr:y>0.94756</cdr:y>
    </cdr:to>
    <cdr:sp macro="" textlink="">
      <cdr:nvSpPr>
        <cdr:cNvPr id="31" name="TextBox 1"/>
        <cdr:cNvSpPr txBox="1"/>
      </cdr:nvSpPr>
      <cdr:spPr>
        <a:xfrm xmlns:a="http://schemas.openxmlformats.org/drawingml/2006/main" rot="18770705">
          <a:off x="9235110" y="8089910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Argentina</a:t>
          </a:r>
        </a:p>
      </cdr:txBody>
    </cdr:sp>
  </cdr:relSizeAnchor>
  <cdr:relSizeAnchor xmlns:cdr="http://schemas.openxmlformats.org/drawingml/2006/chartDrawing">
    <cdr:from>
      <cdr:x>0.6091</cdr:x>
      <cdr:y>0.84546</cdr:y>
    </cdr:from>
    <cdr:to>
      <cdr:x>0.63313</cdr:x>
      <cdr:y>0.94626</cdr:y>
    </cdr:to>
    <cdr:sp macro="" textlink="">
      <cdr:nvSpPr>
        <cdr:cNvPr id="32" name="TextBox 1"/>
        <cdr:cNvSpPr txBox="1"/>
      </cdr:nvSpPr>
      <cdr:spPr>
        <a:xfrm xmlns:a="http://schemas.openxmlformats.org/drawingml/2006/main" rot="18770705">
          <a:off x="7935230" y="8077975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+mn-lt"/>
              <a:ea typeface="+mn-ea"/>
              <a:cs typeface="+mn-cs"/>
            </a:rPr>
            <a:t>Argentina</a:t>
          </a:r>
          <a:endParaRPr lang="en-US" sz="1400" b="1"/>
        </a:p>
      </cdr:txBody>
    </cdr:sp>
  </cdr:relSizeAnchor>
  <cdr:relSizeAnchor xmlns:cdr="http://schemas.openxmlformats.org/drawingml/2006/chartDrawing">
    <cdr:from>
      <cdr:x>0.64225</cdr:x>
      <cdr:y>0.81866</cdr:y>
    </cdr:from>
    <cdr:to>
      <cdr:x>0.66628</cdr:x>
      <cdr:y>0.91946</cdr:y>
    </cdr:to>
    <cdr:sp macro="" textlink="">
      <cdr:nvSpPr>
        <cdr:cNvPr id="33" name="TextBox 1"/>
        <cdr:cNvSpPr txBox="1"/>
      </cdr:nvSpPr>
      <cdr:spPr>
        <a:xfrm xmlns:a="http://schemas.openxmlformats.org/drawingml/2006/main" rot="18770705">
          <a:off x="8383464" y="783144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Chile</a:t>
          </a:r>
          <a:endParaRPr lang="en-US" sz="1400" b="1"/>
        </a:p>
      </cdr:txBody>
    </cdr:sp>
  </cdr:relSizeAnchor>
  <cdr:relSizeAnchor xmlns:cdr="http://schemas.openxmlformats.org/drawingml/2006/chartDrawing">
    <cdr:from>
      <cdr:x>0.67125</cdr:x>
      <cdr:y>0.81866</cdr:y>
    </cdr:from>
    <cdr:to>
      <cdr:x>0.69528</cdr:x>
      <cdr:y>0.91946</cdr:y>
    </cdr:to>
    <cdr:sp macro="" textlink="">
      <cdr:nvSpPr>
        <cdr:cNvPr id="34" name="TextBox 1"/>
        <cdr:cNvSpPr txBox="1"/>
      </cdr:nvSpPr>
      <cdr:spPr>
        <a:xfrm xmlns:a="http://schemas.openxmlformats.org/drawingml/2006/main" rot="18770705">
          <a:off x="8775669" y="783144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Chile</a:t>
          </a:r>
          <a:endParaRPr lang="en-US" sz="1400" b="1"/>
        </a:p>
      </cdr:txBody>
    </cdr:sp>
  </cdr:relSizeAnchor>
  <cdr:relSizeAnchor xmlns:cdr="http://schemas.openxmlformats.org/drawingml/2006/chartDrawing">
    <cdr:from>
      <cdr:x>0.67208</cdr:x>
      <cdr:y>0.84668</cdr:y>
    </cdr:from>
    <cdr:to>
      <cdr:x>0.69611</cdr:x>
      <cdr:y>0.94748</cdr:y>
    </cdr:to>
    <cdr:sp macro="" textlink="">
      <cdr:nvSpPr>
        <cdr:cNvPr id="35" name="TextBox 1"/>
        <cdr:cNvSpPr txBox="1"/>
      </cdr:nvSpPr>
      <cdr:spPr>
        <a:xfrm xmlns:a="http://schemas.openxmlformats.org/drawingml/2006/main" rot="18770705">
          <a:off x="8786877" y="8089182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Argentina</a:t>
          </a:r>
        </a:p>
      </cdr:txBody>
    </cdr:sp>
  </cdr:relSizeAnchor>
  <cdr:relSizeAnchor xmlns:cdr="http://schemas.openxmlformats.org/drawingml/2006/chartDrawing">
    <cdr:from>
      <cdr:x>0.49391</cdr:x>
      <cdr:y>0.84547</cdr:y>
    </cdr:from>
    <cdr:to>
      <cdr:x>0.51794</cdr:x>
      <cdr:y>0.94626</cdr:y>
    </cdr:to>
    <cdr:sp macro="" textlink="">
      <cdr:nvSpPr>
        <cdr:cNvPr id="36" name="TextBox 1"/>
        <cdr:cNvSpPr txBox="1"/>
      </cdr:nvSpPr>
      <cdr:spPr>
        <a:xfrm xmlns:a="http://schemas.openxmlformats.org/drawingml/2006/main" rot="18770705">
          <a:off x="6377612" y="8077976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+mn-lt"/>
              <a:ea typeface="+mn-ea"/>
              <a:cs typeface="+mn-cs"/>
            </a:rPr>
            <a:t>Argentina</a:t>
          </a:r>
        </a:p>
      </cdr:txBody>
    </cdr:sp>
  </cdr:relSizeAnchor>
  <cdr:relSizeAnchor xmlns:cdr="http://schemas.openxmlformats.org/drawingml/2006/chartDrawing">
    <cdr:from>
      <cdr:x>0.49142</cdr:x>
      <cdr:y>0.82232</cdr:y>
    </cdr:from>
    <cdr:to>
      <cdr:x>0.51546</cdr:x>
      <cdr:y>0.92311</cdr:y>
    </cdr:to>
    <cdr:sp macro="" textlink="">
      <cdr:nvSpPr>
        <cdr:cNvPr id="37" name="TextBox 1"/>
        <cdr:cNvSpPr txBox="1"/>
      </cdr:nvSpPr>
      <cdr:spPr>
        <a:xfrm xmlns:a="http://schemas.openxmlformats.org/drawingml/2006/main" rot="18770705">
          <a:off x="6343996" y="7865067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+mn-lt"/>
              <a:ea typeface="+mn-ea"/>
              <a:cs typeface="+mn-cs"/>
            </a:rPr>
            <a:t>Brazil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598713</xdr:colOff>
      <xdr:row>0</xdr:row>
      <xdr:rowOff>136071</xdr:rowOff>
    </xdr:from>
    <xdr:to>
      <xdr:col>29</xdr:col>
      <xdr:colOff>37458</xdr:colOff>
      <xdr:row>50</xdr:row>
      <xdr:rowOff>27134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0.03824</cdr:x>
      <cdr:y>0.81732</cdr:y>
    </cdr:from>
    <cdr:to>
      <cdr:x>0.06228</cdr:x>
      <cdr:y>0.91812</cdr:y>
    </cdr:to>
    <cdr:sp macro="" textlink="">
      <cdr:nvSpPr>
        <cdr:cNvPr id="2" name="TextBox 1"/>
        <cdr:cNvSpPr txBox="1"/>
      </cdr:nvSpPr>
      <cdr:spPr>
        <a:xfrm xmlns:a="http://schemas.openxmlformats.org/drawingml/2006/main" rot="18770705">
          <a:off x="238207" y="7437826"/>
          <a:ext cx="882864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200" b="1"/>
            <a:t>USA</a:t>
          </a:r>
          <a:endParaRPr lang="en-US" sz="1400" b="1"/>
        </a:p>
      </cdr:txBody>
    </cdr:sp>
  </cdr:relSizeAnchor>
  <cdr:relSizeAnchor xmlns:cdr="http://schemas.openxmlformats.org/drawingml/2006/chartDrawing">
    <cdr:from>
      <cdr:x>0.0837</cdr:x>
      <cdr:y>0.83134</cdr:y>
    </cdr:from>
    <cdr:to>
      <cdr:x>0.10773</cdr:x>
      <cdr:y>0.93214</cdr:y>
    </cdr:to>
    <cdr:sp macro="" textlink="">
      <cdr:nvSpPr>
        <cdr:cNvPr id="11" name="TextBox 1"/>
        <cdr:cNvSpPr txBox="1"/>
      </cdr:nvSpPr>
      <cdr:spPr>
        <a:xfrm xmlns:a="http://schemas.openxmlformats.org/drawingml/2006/main" rot="18770705">
          <a:off x="830698" y="7948093"/>
          <a:ext cx="927156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Mexico</a:t>
          </a:r>
          <a:endParaRPr lang="en-US" sz="1400" b="1"/>
        </a:p>
      </cdr:txBody>
    </cdr:sp>
  </cdr:relSizeAnchor>
  <cdr:relSizeAnchor xmlns:cdr="http://schemas.openxmlformats.org/drawingml/2006/chartDrawing">
    <cdr:from>
      <cdr:x>0.12928</cdr:x>
      <cdr:y>0.82325</cdr:y>
    </cdr:from>
    <cdr:to>
      <cdr:x>0.15331</cdr:x>
      <cdr:y>0.92404</cdr:y>
    </cdr:to>
    <cdr:sp macro="" textlink="">
      <cdr:nvSpPr>
        <cdr:cNvPr id="12" name="TextBox 1"/>
        <cdr:cNvSpPr txBox="1"/>
      </cdr:nvSpPr>
      <cdr:spPr>
        <a:xfrm xmlns:a="http://schemas.openxmlformats.org/drawingml/2006/main" rot="18770705">
          <a:off x="1447027" y="787358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Belize</a:t>
          </a:r>
          <a:endParaRPr lang="en-US" sz="1400" b="1"/>
        </a:p>
      </cdr:txBody>
    </cdr:sp>
  </cdr:relSizeAnchor>
  <cdr:relSizeAnchor xmlns:cdr="http://schemas.openxmlformats.org/drawingml/2006/chartDrawing">
    <cdr:from>
      <cdr:x>0.13674</cdr:x>
      <cdr:y>0.85041</cdr:y>
    </cdr:from>
    <cdr:to>
      <cdr:x>0.16077</cdr:x>
      <cdr:y>0.95121</cdr:y>
    </cdr:to>
    <cdr:sp macro="" textlink="">
      <cdr:nvSpPr>
        <cdr:cNvPr id="13" name="TextBox 1"/>
        <cdr:cNvSpPr txBox="1"/>
      </cdr:nvSpPr>
      <cdr:spPr>
        <a:xfrm xmlns:a="http://schemas.openxmlformats.org/drawingml/2006/main" rot="18770705">
          <a:off x="1547877" y="8123489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Guatemala</a:t>
          </a:r>
          <a:endParaRPr lang="en-US" sz="1400" b="1"/>
        </a:p>
      </cdr:txBody>
    </cdr:sp>
  </cdr:relSizeAnchor>
  <cdr:relSizeAnchor xmlns:cdr="http://schemas.openxmlformats.org/drawingml/2006/chartDrawing">
    <cdr:from>
      <cdr:x>0.15331</cdr:x>
      <cdr:y>0.85194</cdr:y>
    </cdr:from>
    <cdr:to>
      <cdr:x>0.17734</cdr:x>
      <cdr:y>0.95273</cdr:y>
    </cdr:to>
    <cdr:sp macro="" textlink="">
      <cdr:nvSpPr>
        <cdr:cNvPr id="14" name="TextBox 1"/>
        <cdr:cNvSpPr txBox="1"/>
      </cdr:nvSpPr>
      <cdr:spPr>
        <a:xfrm xmlns:a="http://schemas.openxmlformats.org/drawingml/2006/main" rot="18770705">
          <a:off x="1771992" y="813750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El</a:t>
          </a:r>
          <a:r>
            <a:rPr lang="en-US" sz="1400" b="1" baseline="0"/>
            <a:t> </a:t>
          </a:r>
          <a:r>
            <a:rPr lang="en-US" sz="1200" b="1" baseline="0"/>
            <a:t>Salvador</a:t>
          </a:r>
          <a:endParaRPr lang="en-US" sz="1200" b="1"/>
        </a:p>
      </cdr:txBody>
    </cdr:sp>
  </cdr:relSizeAnchor>
  <cdr:relSizeAnchor xmlns:cdr="http://schemas.openxmlformats.org/drawingml/2006/chartDrawing">
    <cdr:from>
      <cdr:x>0.17237</cdr:x>
      <cdr:y>0.84609</cdr:y>
    </cdr:from>
    <cdr:to>
      <cdr:x>0.1964</cdr:x>
      <cdr:y>0.94689</cdr:y>
    </cdr:to>
    <cdr:sp macro="" textlink="">
      <cdr:nvSpPr>
        <cdr:cNvPr id="15" name="TextBox 1"/>
        <cdr:cNvSpPr txBox="1"/>
      </cdr:nvSpPr>
      <cdr:spPr>
        <a:xfrm xmlns:a="http://schemas.openxmlformats.org/drawingml/2006/main" rot="18770705">
          <a:off x="2029729" y="808372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Honduras</a:t>
          </a:r>
          <a:endParaRPr lang="en-US" sz="1400" b="1"/>
        </a:p>
      </cdr:txBody>
    </cdr:sp>
  </cdr:relSizeAnchor>
  <cdr:relSizeAnchor xmlns:cdr="http://schemas.openxmlformats.org/drawingml/2006/chartDrawing">
    <cdr:from>
      <cdr:x>0.18729</cdr:x>
      <cdr:y>0.84621</cdr:y>
    </cdr:from>
    <cdr:to>
      <cdr:x>0.21132</cdr:x>
      <cdr:y>0.94701</cdr:y>
    </cdr:to>
    <cdr:sp macro="" textlink="">
      <cdr:nvSpPr>
        <cdr:cNvPr id="16" name="TextBox 1"/>
        <cdr:cNvSpPr txBox="1"/>
      </cdr:nvSpPr>
      <cdr:spPr>
        <a:xfrm xmlns:a="http://schemas.openxmlformats.org/drawingml/2006/main" rot="18770705">
          <a:off x="2231435" y="8084849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Nicaragua</a:t>
          </a:r>
          <a:endParaRPr lang="en-US" sz="1400" b="1"/>
        </a:p>
      </cdr:txBody>
    </cdr:sp>
  </cdr:relSizeAnchor>
  <cdr:relSizeAnchor xmlns:cdr="http://schemas.openxmlformats.org/drawingml/2006/chartDrawing">
    <cdr:from>
      <cdr:x>0.2022</cdr:x>
      <cdr:y>0.84566</cdr:y>
    </cdr:from>
    <cdr:to>
      <cdr:x>0.22624</cdr:x>
      <cdr:y>0.94646</cdr:y>
    </cdr:to>
    <cdr:sp macro="" textlink="">
      <cdr:nvSpPr>
        <cdr:cNvPr id="17" name="TextBox 1"/>
        <cdr:cNvSpPr txBox="1"/>
      </cdr:nvSpPr>
      <cdr:spPr>
        <a:xfrm xmlns:a="http://schemas.openxmlformats.org/drawingml/2006/main" rot="18770705">
          <a:off x="2433142" y="8079793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Costa</a:t>
          </a:r>
          <a:r>
            <a:rPr lang="en-US" sz="1400" b="1"/>
            <a:t> </a:t>
          </a:r>
          <a:r>
            <a:rPr lang="en-US" sz="1200" b="1"/>
            <a:t>Rica</a:t>
          </a:r>
          <a:endParaRPr lang="en-US" sz="1400" b="1"/>
        </a:p>
      </cdr:txBody>
    </cdr:sp>
  </cdr:relSizeAnchor>
  <cdr:relSizeAnchor xmlns:cdr="http://schemas.openxmlformats.org/drawingml/2006/chartDrawing">
    <cdr:from>
      <cdr:x>0.22375</cdr:x>
      <cdr:y>0.83823</cdr:y>
    </cdr:from>
    <cdr:to>
      <cdr:x>0.24778</cdr:x>
      <cdr:y>0.93903</cdr:y>
    </cdr:to>
    <cdr:sp macro="" textlink="">
      <cdr:nvSpPr>
        <cdr:cNvPr id="18" name="TextBox 1"/>
        <cdr:cNvSpPr txBox="1"/>
      </cdr:nvSpPr>
      <cdr:spPr>
        <a:xfrm xmlns:a="http://schemas.openxmlformats.org/drawingml/2006/main" rot="18770705">
          <a:off x="2724493" y="8011432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Panama</a:t>
          </a:r>
          <a:endParaRPr lang="en-US" sz="1400" b="1"/>
        </a:p>
      </cdr:txBody>
    </cdr:sp>
  </cdr:relSizeAnchor>
  <cdr:relSizeAnchor xmlns:cdr="http://schemas.openxmlformats.org/drawingml/2006/chartDrawing">
    <cdr:from>
      <cdr:x>0.26104</cdr:x>
      <cdr:y>0.84225</cdr:y>
    </cdr:from>
    <cdr:to>
      <cdr:x>0.28507</cdr:x>
      <cdr:y>0.94305</cdr:y>
    </cdr:to>
    <cdr:sp macro="" textlink="">
      <cdr:nvSpPr>
        <cdr:cNvPr id="19" name="TextBox 1"/>
        <cdr:cNvSpPr txBox="1"/>
      </cdr:nvSpPr>
      <cdr:spPr>
        <a:xfrm xmlns:a="http://schemas.openxmlformats.org/drawingml/2006/main" rot="18770705">
          <a:off x="3228758" y="8048423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Columbia</a:t>
          </a:r>
        </a:p>
      </cdr:txBody>
    </cdr:sp>
  </cdr:relSizeAnchor>
  <cdr:relSizeAnchor xmlns:cdr="http://schemas.openxmlformats.org/drawingml/2006/chartDrawing">
    <cdr:from>
      <cdr:x>0.30828</cdr:x>
      <cdr:y>0.83872</cdr:y>
    </cdr:from>
    <cdr:to>
      <cdr:x>0.33231</cdr:x>
      <cdr:y>0.93952</cdr:y>
    </cdr:to>
    <cdr:sp macro="" textlink="">
      <cdr:nvSpPr>
        <cdr:cNvPr id="20" name="TextBox 1"/>
        <cdr:cNvSpPr txBox="1"/>
      </cdr:nvSpPr>
      <cdr:spPr>
        <a:xfrm xmlns:a="http://schemas.openxmlformats.org/drawingml/2006/main" rot="18770705">
          <a:off x="3867495" y="8015928"/>
          <a:ext cx="927156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Ecuador</a:t>
          </a:r>
          <a:endParaRPr lang="en-US" sz="1400" b="1"/>
        </a:p>
      </cdr:txBody>
    </cdr:sp>
  </cdr:relSizeAnchor>
  <cdr:relSizeAnchor xmlns:cdr="http://schemas.openxmlformats.org/drawingml/2006/chartDrawing">
    <cdr:from>
      <cdr:x>0.3754</cdr:x>
      <cdr:y>0.81923</cdr:y>
    </cdr:from>
    <cdr:to>
      <cdr:x>0.39944</cdr:x>
      <cdr:y>0.92002</cdr:y>
    </cdr:to>
    <cdr:sp macro="" textlink="">
      <cdr:nvSpPr>
        <cdr:cNvPr id="21" name="TextBox 1"/>
        <cdr:cNvSpPr txBox="1"/>
      </cdr:nvSpPr>
      <cdr:spPr>
        <a:xfrm xmlns:a="http://schemas.openxmlformats.org/drawingml/2006/main" rot="18770705">
          <a:off x="4775173" y="7836636"/>
          <a:ext cx="927156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Peru</a:t>
          </a:r>
          <a:endParaRPr lang="en-US" sz="1400" b="1"/>
        </a:p>
      </cdr:txBody>
    </cdr:sp>
  </cdr:relSizeAnchor>
  <cdr:relSizeAnchor xmlns:cdr="http://schemas.openxmlformats.org/drawingml/2006/chartDrawing">
    <cdr:from>
      <cdr:x>0.40855</cdr:x>
      <cdr:y>0.8294</cdr:y>
    </cdr:from>
    <cdr:to>
      <cdr:x>0.43258</cdr:x>
      <cdr:y>0.9302</cdr:y>
    </cdr:to>
    <cdr:sp macro="" textlink="">
      <cdr:nvSpPr>
        <cdr:cNvPr id="22" name="TextBox 1"/>
        <cdr:cNvSpPr txBox="1"/>
      </cdr:nvSpPr>
      <cdr:spPr>
        <a:xfrm xmlns:a="http://schemas.openxmlformats.org/drawingml/2006/main" rot="18770705">
          <a:off x="5223406" y="793021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Bolivia</a:t>
          </a:r>
          <a:endParaRPr lang="en-US" sz="1400" b="1"/>
        </a:p>
      </cdr:txBody>
    </cdr:sp>
  </cdr:relSizeAnchor>
  <cdr:relSizeAnchor xmlns:cdr="http://schemas.openxmlformats.org/drawingml/2006/chartDrawing">
    <cdr:from>
      <cdr:x>0.45164</cdr:x>
      <cdr:y>0.81984</cdr:y>
    </cdr:from>
    <cdr:to>
      <cdr:x>0.47568</cdr:x>
      <cdr:y>0.92063</cdr:y>
    </cdr:to>
    <cdr:sp macro="" textlink="">
      <cdr:nvSpPr>
        <cdr:cNvPr id="23" name="TextBox 1"/>
        <cdr:cNvSpPr txBox="1"/>
      </cdr:nvSpPr>
      <cdr:spPr>
        <a:xfrm xmlns:a="http://schemas.openxmlformats.org/drawingml/2006/main" rot="18770705">
          <a:off x="5806111" y="7842256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Chile</a:t>
          </a:r>
          <a:endParaRPr lang="en-US" sz="1400" b="1"/>
        </a:p>
      </cdr:txBody>
    </cdr:sp>
  </cdr:relSizeAnchor>
  <cdr:relSizeAnchor xmlns:cdr="http://schemas.openxmlformats.org/drawingml/2006/chartDrawing">
    <cdr:from>
      <cdr:x>0.52871</cdr:x>
      <cdr:y>0.81649</cdr:y>
    </cdr:from>
    <cdr:to>
      <cdr:x>0.55275</cdr:x>
      <cdr:y>0.91729</cdr:y>
    </cdr:to>
    <cdr:sp macro="" textlink="">
      <cdr:nvSpPr>
        <cdr:cNvPr id="24" name="TextBox 1"/>
        <cdr:cNvSpPr txBox="1"/>
      </cdr:nvSpPr>
      <cdr:spPr>
        <a:xfrm xmlns:a="http://schemas.openxmlformats.org/drawingml/2006/main" rot="18770705">
          <a:off x="6848261" y="7811455"/>
          <a:ext cx="927156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USA</a:t>
          </a:r>
        </a:p>
      </cdr:txBody>
    </cdr:sp>
  </cdr:relSizeAnchor>
  <cdr:relSizeAnchor xmlns:cdr="http://schemas.openxmlformats.org/drawingml/2006/chartDrawing">
    <cdr:from>
      <cdr:x>0.45827</cdr:x>
      <cdr:y>0.84725</cdr:y>
    </cdr:from>
    <cdr:to>
      <cdr:x>0.48231</cdr:x>
      <cdr:y>0.94805</cdr:y>
    </cdr:to>
    <cdr:sp macro="" textlink="">
      <cdr:nvSpPr>
        <cdr:cNvPr id="25" name="TextBox 1"/>
        <cdr:cNvSpPr txBox="1"/>
      </cdr:nvSpPr>
      <cdr:spPr>
        <a:xfrm xmlns:a="http://schemas.openxmlformats.org/drawingml/2006/main" rot="18770705">
          <a:off x="5895760" y="8094409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+mn-lt"/>
              <a:ea typeface="+mn-ea"/>
              <a:cs typeface="+mn-cs"/>
            </a:rPr>
            <a:t>Argentina</a:t>
          </a:r>
          <a:endParaRPr lang="en-US" sz="1400" b="1"/>
        </a:p>
      </cdr:txBody>
    </cdr:sp>
  </cdr:relSizeAnchor>
  <cdr:relSizeAnchor xmlns:cdr="http://schemas.openxmlformats.org/drawingml/2006/chartDrawing">
    <cdr:from>
      <cdr:x>0.56684</cdr:x>
      <cdr:y>0.84713</cdr:y>
    </cdr:from>
    <cdr:to>
      <cdr:x>0.59087</cdr:x>
      <cdr:y>0.94793</cdr:y>
    </cdr:to>
    <cdr:sp macro="" textlink="">
      <cdr:nvSpPr>
        <cdr:cNvPr id="26" name="TextBox 1"/>
        <cdr:cNvSpPr txBox="1"/>
      </cdr:nvSpPr>
      <cdr:spPr>
        <a:xfrm xmlns:a="http://schemas.openxmlformats.org/drawingml/2006/main" rot="18770705">
          <a:off x="7363729" y="8093285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Argentina</a:t>
          </a:r>
          <a:endParaRPr lang="en-US" sz="1400" b="1"/>
        </a:p>
      </cdr:txBody>
    </cdr:sp>
  </cdr:relSizeAnchor>
  <cdr:relSizeAnchor xmlns:cdr="http://schemas.openxmlformats.org/drawingml/2006/chartDrawing">
    <cdr:from>
      <cdr:x>0.61324</cdr:x>
      <cdr:y>0.81814</cdr:y>
    </cdr:from>
    <cdr:to>
      <cdr:x>0.63728</cdr:x>
      <cdr:y>0.91893</cdr:y>
    </cdr:to>
    <cdr:sp macro="" textlink="">
      <cdr:nvSpPr>
        <cdr:cNvPr id="27" name="TextBox 1"/>
        <cdr:cNvSpPr txBox="1"/>
      </cdr:nvSpPr>
      <cdr:spPr>
        <a:xfrm xmlns:a="http://schemas.openxmlformats.org/drawingml/2006/main" rot="18770705">
          <a:off x="7991258" y="7826592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Chile</a:t>
          </a:r>
          <a:endParaRPr lang="en-US" sz="1400" b="1"/>
        </a:p>
      </cdr:txBody>
    </cdr:sp>
  </cdr:relSizeAnchor>
  <cdr:relSizeAnchor xmlns:cdr="http://schemas.openxmlformats.org/drawingml/2006/chartDrawing">
    <cdr:from>
      <cdr:x>0.6381</cdr:x>
      <cdr:y>0.8475</cdr:y>
    </cdr:from>
    <cdr:to>
      <cdr:x>0.66214</cdr:x>
      <cdr:y>0.94829</cdr:y>
    </cdr:to>
    <cdr:sp macro="" textlink="">
      <cdr:nvSpPr>
        <cdr:cNvPr id="28" name="TextBox 1"/>
        <cdr:cNvSpPr txBox="1"/>
      </cdr:nvSpPr>
      <cdr:spPr>
        <a:xfrm xmlns:a="http://schemas.openxmlformats.org/drawingml/2006/main" rot="18770705">
          <a:off x="8327433" y="8096657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Argentina</a:t>
          </a:r>
          <a:endParaRPr lang="en-US" sz="1400" b="1"/>
        </a:p>
      </cdr:txBody>
    </cdr:sp>
  </cdr:relSizeAnchor>
  <cdr:relSizeAnchor xmlns:cdr="http://schemas.openxmlformats.org/drawingml/2006/chartDrawing">
    <cdr:from>
      <cdr:x>0.69363</cdr:x>
      <cdr:y>0.83958</cdr:y>
    </cdr:from>
    <cdr:to>
      <cdr:x>0.71766</cdr:x>
      <cdr:y>0.94037</cdr:y>
    </cdr:to>
    <cdr:sp macro="" textlink="">
      <cdr:nvSpPr>
        <cdr:cNvPr id="29" name="TextBox 1"/>
        <cdr:cNvSpPr txBox="1"/>
      </cdr:nvSpPr>
      <cdr:spPr>
        <a:xfrm xmlns:a="http://schemas.openxmlformats.org/drawingml/2006/main" rot="18770705">
          <a:off x="9078229" y="8023800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Uruguay</a:t>
          </a:r>
          <a:endParaRPr lang="en-US" sz="1400" b="1"/>
        </a:p>
      </cdr:txBody>
    </cdr:sp>
  </cdr:relSizeAnchor>
  <cdr:relSizeAnchor xmlns:cdr="http://schemas.openxmlformats.org/drawingml/2006/chartDrawing">
    <cdr:from>
      <cdr:x>0.70523</cdr:x>
      <cdr:y>0.84676</cdr:y>
    </cdr:from>
    <cdr:to>
      <cdr:x>0.72926</cdr:x>
      <cdr:y>0.94756</cdr:y>
    </cdr:to>
    <cdr:sp macro="" textlink="">
      <cdr:nvSpPr>
        <cdr:cNvPr id="31" name="TextBox 1"/>
        <cdr:cNvSpPr txBox="1"/>
      </cdr:nvSpPr>
      <cdr:spPr>
        <a:xfrm xmlns:a="http://schemas.openxmlformats.org/drawingml/2006/main" rot="18770705">
          <a:off x="9235110" y="8089910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Argentina</a:t>
          </a:r>
        </a:p>
      </cdr:txBody>
    </cdr:sp>
  </cdr:relSizeAnchor>
  <cdr:relSizeAnchor xmlns:cdr="http://schemas.openxmlformats.org/drawingml/2006/chartDrawing">
    <cdr:from>
      <cdr:x>0.6091</cdr:x>
      <cdr:y>0.84546</cdr:y>
    </cdr:from>
    <cdr:to>
      <cdr:x>0.63313</cdr:x>
      <cdr:y>0.94626</cdr:y>
    </cdr:to>
    <cdr:sp macro="" textlink="">
      <cdr:nvSpPr>
        <cdr:cNvPr id="32" name="TextBox 1"/>
        <cdr:cNvSpPr txBox="1"/>
      </cdr:nvSpPr>
      <cdr:spPr>
        <a:xfrm xmlns:a="http://schemas.openxmlformats.org/drawingml/2006/main" rot="18770705">
          <a:off x="7935230" y="8077975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+mn-lt"/>
              <a:ea typeface="+mn-ea"/>
              <a:cs typeface="+mn-cs"/>
            </a:rPr>
            <a:t>Argentina</a:t>
          </a:r>
          <a:endParaRPr lang="en-US" sz="1400" b="1"/>
        </a:p>
      </cdr:txBody>
    </cdr:sp>
  </cdr:relSizeAnchor>
  <cdr:relSizeAnchor xmlns:cdr="http://schemas.openxmlformats.org/drawingml/2006/chartDrawing">
    <cdr:from>
      <cdr:x>0.64225</cdr:x>
      <cdr:y>0.81866</cdr:y>
    </cdr:from>
    <cdr:to>
      <cdr:x>0.66628</cdr:x>
      <cdr:y>0.91946</cdr:y>
    </cdr:to>
    <cdr:sp macro="" textlink="">
      <cdr:nvSpPr>
        <cdr:cNvPr id="33" name="TextBox 1"/>
        <cdr:cNvSpPr txBox="1"/>
      </cdr:nvSpPr>
      <cdr:spPr>
        <a:xfrm xmlns:a="http://schemas.openxmlformats.org/drawingml/2006/main" rot="18770705">
          <a:off x="8383464" y="783144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Chile</a:t>
          </a:r>
          <a:endParaRPr lang="en-US" sz="1400" b="1"/>
        </a:p>
      </cdr:txBody>
    </cdr:sp>
  </cdr:relSizeAnchor>
  <cdr:relSizeAnchor xmlns:cdr="http://schemas.openxmlformats.org/drawingml/2006/chartDrawing">
    <cdr:from>
      <cdr:x>0.67125</cdr:x>
      <cdr:y>0.81866</cdr:y>
    </cdr:from>
    <cdr:to>
      <cdr:x>0.69528</cdr:x>
      <cdr:y>0.91946</cdr:y>
    </cdr:to>
    <cdr:sp macro="" textlink="">
      <cdr:nvSpPr>
        <cdr:cNvPr id="34" name="TextBox 1"/>
        <cdr:cNvSpPr txBox="1"/>
      </cdr:nvSpPr>
      <cdr:spPr>
        <a:xfrm xmlns:a="http://schemas.openxmlformats.org/drawingml/2006/main" rot="18770705">
          <a:off x="8775669" y="7831448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Chile</a:t>
          </a:r>
          <a:endParaRPr lang="en-US" sz="1400" b="1"/>
        </a:p>
      </cdr:txBody>
    </cdr:sp>
  </cdr:relSizeAnchor>
  <cdr:relSizeAnchor xmlns:cdr="http://schemas.openxmlformats.org/drawingml/2006/chartDrawing">
    <cdr:from>
      <cdr:x>0.67208</cdr:x>
      <cdr:y>0.84668</cdr:y>
    </cdr:from>
    <cdr:to>
      <cdr:x>0.69611</cdr:x>
      <cdr:y>0.94748</cdr:y>
    </cdr:to>
    <cdr:sp macro="" textlink="">
      <cdr:nvSpPr>
        <cdr:cNvPr id="35" name="TextBox 1"/>
        <cdr:cNvSpPr txBox="1"/>
      </cdr:nvSpPr>
      <cdr:spPr>
        <a:xfrm xmlns:a="http://schemas.openxmlformats.org/drawingml/2006/main" rot="18770705">
          <a:off x="8786877" y="8089182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Argentina</a:t>
          </a:r>
        </a:p>
      </cdr:txBody>
    </cdr:sp>
  </cdr:relSizeAnchor>
  <cdr:relSizeAnchor xmlns:cdr="http://schemas.openxmlformats.org/drawingml/2006/chartDrawing">
    <cdr:from>
      <cdr:x>0.49391</cdr:x>
      <cdr:y>0.84547</cdr:y>
    </cdr:from>
    <cdr:to>
      <cdr:x>0.51794</cdr:x>
      <cdr:y>0.94626</cdr:y>
    </cdr:to>
    <cdr:sp macro="" textlink="">
      <cdr:nvSpPr>
        <cdr:cNvPr id="36" name="TextBox 1"/>
        <cdr:cNvSpPr txBox="1"/>
      </cdr:nvSpPr>
      <cdr:spPr>
        <a:xfrm xmlns:a="http://schemas.openxmlformats.org/drawingml/2006/main" rot="18770705">
          <a:off x="6377612" y="8077976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+mn-lt"/>
              <a:ea typeface="+mn-ea"/>
              <a:cs typeface="+mn-cs"/>
            </a:rPr>
            <a:t>Argentina</a:t>
          </a:r>
        </a:p>
      </cdr:txBody>
    </cdr:sp>
  </cdr:relSizeAnchor>
  <cdr:relSizeAnchor xmlns:cdr="http://schemas.openxmlformats.org/drawingml/2006/chartDrawing">
    <cdr:from>
      <cdr:x>0.49142</cdr:x>
      <cdr:y>0.82232</cdr:y>
    </cdr:from>
    <cdr:to>
      <cdr:x>0.51546</cdr:x>
      <cdr:y>0.92311</cdr:y>
    </cdr:to>
    <cdr:sp macro="" textlink="">
      <cdr:nvSpPr>
        <cdr:cNvPr id="37" name="TextBox 1"/>
        <cdr:cNvSpPr txBox="1"/>
      </cdr:nvSpPr>
      <cdr:spPr>
        <a:xfrm xmlns:a="http://schemas.openxmlformats.org/drawingml/2006/main" rot="18770705">
          <a:off x="6343996" y="7865067"/>
          <a:ext cx="927157" cy="32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+mn-lt"/>
              <a:ea typeface="+mn-ea"/>
              <a:cs typeface="+mn-cs"/>
            </a:rPr>
            <a:t>Brazil</a:t>
          </a:r>
          <a:endParaRPr lang="en-US" sz="14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S36"/>
  <sheetViews>
    <sheetView tabSelected="1" zoomScale="70" zoomScaleNormal="70" workbookViewId="0">
      <selection activeCell="D43" sqref="D43"/>
    </sheetView>
  </sheetViews>
  <sheetFormatPr defaultColWidth="13" defaultRowHeight="15"/>
  <cols>
    <col min="1" max="1" width="23.42578125" bestFit="1" customWidth="1"/>
    <col min="5" max="5" width="11.85546875" customWidth="1"/>
  </cols>
  <sheetData>
    <row r="3" spans="1:19" ht="23.25">
      <c r="B3" s="52" t="s">
        <v>947</v>
      </c>
      <c r="C3" s="51"/>
    </row>
    <row r="4" spans="1:19" ht="15" customHeight="1" thickBot="1">
      <c r="B4" s="52"/>
      <c r="C4" s="51"/>
    </row>
    <row r="5" spans="1:19" s="56" customFormat="1">
      <c r="A5" s="59" t="s">
        <v>892</v>
      </c>
      <c r="B5" s="60">
        <f>B8+C6</f>
        <v>55991.852310795497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8"/>
    </row>
    <row r="6" spans="1:19" ht="15.75" thickBot="1">
      <c r="A6" s="40" t="s">
        <v>890</v>
      </c>
      <c r="B6" s="38"/>
      <c r="C6" s="30">
        <f>'Pre-trip costs'!E26</f>
        <v>11595.53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</row>
    <row r="7" spans="1:19" s="21" customFormat="1" ht="15.75" thickBot="1">
      <c r="A7" s="53"/>
      <c r="B7" s="34" t="s">
        <v>504</v>
      </c>
      <c r="C7" s="22" t="s">
        <v>500</v>
      </c>
      <c r="D7" s="22" t="s">
        <v>8</v>
      </c>
      <c r="E7" s="22" t="s">
        <v>10</v>
      </c>
      <c r="F7" s="22" t="s">
        <v>171</v>
      </c>
      <c r="G7" s="22" t="s">
        <v>179</v>
      </c>
      <c r="H7" s="22" t="s">
        <v>190</v>
      </c>
      <c r="I7" s="22" t="s">
        <v>192</v>
      </c>
      <c r="J7" s="22" t="s">
        <v>210</v>
      </c>
      <c r="K7" s="22" t="s">
        <v>239</v>
      </c>
      <c r="L7" s="22" t="s">
        <v>278</v>
      </c>
      <c r="M7" s="22" t="s">
        <v>501</v>
      </c>
      <c r="N7" s="22" t="s">
        <v>417</v>
      </c>
      <c r="O7" s="22" t="s">
        <v>488</v>
      </c>
      <c r="P7" s="22" t="s">
        <v>487</v>
      </c>
      <c r="Q7" s="22" t="s">
        <v>502</v>
      </c>
      <c r="R7" s="22" t="s">
        <v>886</v>
      </c>
      <c r="S7" s="23" t="s">
        <v>503</v>
      </c>
    </row>
    <row r="8" spans="1:19" s="21" customFormat="1">
      <c r="A8" s="39" t="s">
        <v>891</v>
      </c>
      <c r="B8" s="35">
        <f>SUM(C8:S8)</f>
        <v>44396.322310795498</v>
      </c>
      <c r="C8" s="32">
        <f>USA!E2</f>
        <v>6298.4758333333357</v>
      </c>
      <c r="D8" s="32">
        <f>Mexico!E2</f>
        <v>4131.2053846153813</v>
      </c>
      <c r="E8" s="32">
        <f>Belize!E2</f>
        <v>1448.0749999999998</v>
      </c>
      <c r="F8" s="32">
        <f>Guatemala!E2</f>
        <v>1114.8957575757579</v>
      </c>
      <c r="G8" s="32">
        <f>'El Salvador'!E2</f>
        <v>511.81</v>
      </c>
      <c r="H8" s="32">
        <f>Honduras!E2</f>
        <v>53</v>
      </c>
      <c r="I8" s="32">
        <f>Nicaragua!E2</f>
        <v>446.8780487804878</v>
      </c>
      <c r="J8" s="32">
        <f>'Costa Rica'!E2</f>
        <v>879.79037800687263</v>
      </c>
      <c r="K8" s="32">
        <f>Panama!E2</f>
        <v>1969.19</v>
      </c>
      <c r="L8" s="32">
        <f>Colombia!E2</f>
        <v>2841.4405263157914</v>
      </c>
      <c r="M8" s="32">
        <f>Ecuador!E2</f>
        <v>1724.8099999999997</v>
      </c>
      <c r="N8" s="32">
        <f>Peru!E2</f>
        <v>2194.3275261324061</v>
      </c>
      <c r="O8" s="32">
        <f>Bolivia!E2</f>
        <v>493.33714285714296</v>
      </c>
      <c r="P8" s="32">
        <f>Chile!E2</f>
        <v>5279.554000000001</v>
      </c>
      <c r="Q8" s="32">
        <f>Argentina!E2</f>
        <v>14865.028759689942</v>
      </c>
      <c r="R8" s="32">
        <f>Brazil!E2</f>
        <v>55.8139534883721</v>
      </c>
      <c r="S8" s="33">
        <f>Uruguay!E2</f>
        <v>88.69</v>
      </c>
    </row>
    <row r="9" spans="1:19">
      <c r="A9" s="26" t="s">
        <v>797</v>
      </c>
      <c r="B9" s="36">
        <f>SUM(C9:S9)</f>
        <v>290</v>
      </c>
      <c r="C9" s="27">
        <f>USA!E3</f>
        <v>21</v>
      </c>
      <c r="D9" s="27">
        <f>Mexico!E3</f>
        <v>33</v>
      </c>
      <c r="E9" s="27">
        <f>Belize!E3</f>
        <v>8</v>
      </c>
      <c r="F9" s="27">
        <f>Guatemala!E3</f>
        <v>14</v>
      </c>
      <c r="G9" s="27">
        <f>'El Salvador'!E3</f>
        <v>7</v>
      </c>
      <c r="H9" s="27">
        <f>Honduras!E3</f>
        <v>0</v>
      </c>
      <c r="I9" s="27">
        <f>Nicaragua!E3</f>
        <v>5</v>
      </c>
      <c r="J9" s="27">
        <f>'Costa Rica'!E3</f>
        <v>7</v>
      </c>
      <c r="K9" s="27">
        <f>Panama!E3</f>
        <v>6</v>
      </c>
      <c r="L9" s="27">
        <f>Colombia!E3</f>
        <v>25</v>
      </c>
      <c r="M9" s="27">
        <f>Ecuador!E3</f>
        <v>17</v>
      </c>
      <c r="N9" s="27">
        <f>Peru!E3</f>
        <v>29</v>
      </c>
      <c r="O9" s="27">
        <f>Bolivia!E3</f>
        <v>5</v>
      </c>
      <c r="P9" s="27">
        <f>Chile!E3</f>
        <v>38</v>
      </c>
      <c r="Q9" s="27">
        <f>Argentina!E3</f>
        <v>75</v>
      </c>
      <c r="R9" s="27">
        <f>Brazil!E3</f>
        <v>0</v>
      </c>
      <c r="S9" s="28">
        <f>Uruguay!E3</f>
        <v>0</v>
      </c>
    </row>
    <row r="10" spans="1:19" s="21" customFormat="1">
      <c r="A10" s="47" t="s">
        <v>801</v>
      </c>
      <c r="B10" s="37">
        <f>AVERAGE(C10:G10,I10:Q10)</f>
        <v>145.5339393351538</v>
      </c>
      <c r="C10" s="24">
        <f>C8/C9</f>
        <v>299.92742063492074</v>
      </c>
      <c r="D10" s="24">
        <f>D8/D9</f>
        <v>125.18804195804185</v>
      </c>
      <c r="E10" s="24">
        <f>E8/E9</f>
        <v>181.00937499999998</v>
      </c>
      <c r="F10" s="24">
        <f>F8/F9</f>
        <v>79.635411255411285</v>
      </c>
      <c r="G10" s="24">
        <f>(G8+H8)/G9</f>
        <v>80.687142857142845</v>
      </c>
      <c r="H10" s="48" t="s">
        <v>800</v>
      </c>
      <c r="I10" s="24">
        <f>I8/I9</f>
        <v>89.37560975609756</v>
      </c>
      <c r="J10" s="24">
        <f>J8/J9</f>
        <v>125.68433971526751</v>
      </c>
      <c r="K10" s="24">
        <f>K8/K9</f>
        <v>328.19833333333332</v>
      </c>
      <c r="L10" s="24">
        <f>L8/L9</f>
        <v>113.65762105263165</v>
      </c>
      <c r="M10" s="24">
        <f>M8/M9</f>
        <v>101.45941176470586</v>
      </c>
      <c r="N10" s="24">
        <f>N8/N9</f>
        <v>75.666466418358837</v>
      </c>
      <c r="O10" s="24">
        <f>O8/O9</f>
        <v>98.667428571428587</v>
      </c>
      <c r="P10" s="24">
        <f>P8/P9</f>
        <v>138.93563157894741</v>
      </c>
      <c r="Q10" s="24">
        <f>(Q8+S8)/Q9</f>
        <v>199.3829167958659</v>
      </c>
      <c r="R10" s="50" t="s">
        <v>800</v>
      </c>
      <c r="S10" s="49" t="s">
        <v>800</v>
      </c>
    </row>
    <row r="11" spans="1:19" s="56" customFormat="1" ht="15.75" thickBot="1">
      <c r="A11" s="61" t="s">
        <v>884</v>
      </c>
      <c r="B11" s="62">
        <f>AVERAGE(C11:G11,I11:Q11)</f>
        <v>95.480261598941368</v>
      </c>
      <c r="C11" s="63">
        <f>(C8-2285-985-105-145-30-400)/C9</f>
        <v>111.83218253968265</v>
      </c>
      <c r="D11" s="63">
        <f>(D8-520-371)/D9</f>
        <v>98.18804195804185</v>
      </c>
      <c r="E11" s="63">
        <f>(E8-650)/E9</f>
        <v>99.759374999999977</v>
      </c>
      <c r="F11" s="63">
        <f>F10</f>
        <v>79.635411255411285</v>
      </c>
      <c r="G11" s="63">
        <f>G10</f>
        <v>80.687142857142845</v>
      </c>
      <c r="H11" s="64" t="str">
        <f>H10</f>
        <v>-</v>
      </c>
      <c r="I11" s="63">
        <f>I10</f>
        <v>89.37560975609756</v>
      </c>
      <c r="J11" s="63">
        <f>J10</f>
        <v>125.68433971526751</v>
      </c>
      <c r="K11" s="63">
        <f>(K8-950-294)/K9</f>
        <v>120.86500000000001</v>
      </c>
      <c r="L11" s="63">
        <f>L10</f>
        <v>113.65762105263165</v>
      </c>
      <c r="M11" s="63">
        <f>M10</f>
        <v>101.45941176470586</v>
      </c>
      <c r="N11" s="63">
        <f>(N8-282)/N9</f>
        <v>65.942328487324346</v>
      </c>
      <c r="O11" s="63">
        <f>(O8-270)/O9</f>
        <v>44.667428571428594</v>
      </c>
      <c r="P11" s="63">
        <f>(P8-520-720)/P9</f>
        <v>106.30405263157897</v>
      </c>
      <c r="Q11" s="63">
        <f>(Q8-2330.8-262-1033.6-615.5-3223.2)/Q9</f>
        <v>98.665716795865876</v>
      </c>
      <c r="R11" s="65" t="s">
        <v>800</v>
      </c>
      <c r="S11" s="66" t="str">
        <f>S10</f>
        <v>-</v>
      </c>
    </row>
    <row r="12" spans="1:19" s="21" customFormat="1">
      <c r="A12" s="29" t="s">
        <v>40</v>
      </c>
      <c r="B12" s="37">
        <f>SUM(C12:T12)</f>
        <v>3276.2604885009332</v>
      </c>
      <c r="C12" s="24">
        <f>USA!I6</f>
        <v>42</v>
      </c>
      <c r="D12" s="24">
        <f>Mexico!I6</f>
        <v>246.84615384615384</v>
      </c>
      <c r="E12" s="24">
        <f>Belize!I6</f>
        <v>675</v>
      </c>
      <c r="F12" s="24">
        <f>Guatemala!I6</f>
        <v>100.72727272727273</v>
      </c>
      <c r="G12" s="24">
        <f>'El Salvador'!I6</f>
        <v>34</v>
      </c>
      <c r="H12" s="24">
        <f>Honduras!I6</f>
        <v>0</v>
      </c>
      <c r="I12" s="24">
        <f>Nicaragua!I6</f>
        <v>6</v>
      </c>
      <c r="J12" s="24">
        <f>'Costa Rica'!I6</f>
        <v>123.26460481099656</v>
      </c>
      <c r="K12" s="24">
        <f>Panama!I6</f>
        <v>13</v>
      </c>
      <c r="L12" s="24">
        <f>Colombia!I6</f>
        <v>291.84210526315792</v>
      </c>
      <c r="M12" s="24">
        <f>Ecuador!I6</f>
        <v>68</v>
      </c>
      <c r="N12" s="24">
        <f>Peru!I6</f>
        <v>451.59581881533097</v>
      </c>
      <c r="O12" s="24">
        <f>Bolivia!I6</f>
        <v>42.857142857142861</v>
      </c>
      <c r="P12" s="24">
        <f>Chile!I6</f>
        <v>703.4</v>
      </c>
      <c r="Q12" s="24">
        <f>Argentina!I6</f>
        <v>431.26614987080109</v>
      </c>
      <c r="R12" s="24">
        <f>Brazil!I6</f>
        <v>44.961240310077521</v>
      </c>
      <c r="S12" s="25">
        <f>Uruguay!I6</f>
        <v>1.5</v>
      </c>
    </row>
    <row r="13" spans="1:19" s="56" customFormat="1">
      <c r="A13" s="67" t="s">
        <v>895</v>
      </c>
      <c r="B13" s="54">
        <f>SUM(C13:T13)</f>
        <v>1363.6478284873021</v>
      </c>
      <c r="C13" s="55">
        <f>USA!I7</f>
        <v>439.5</v>
      </c>
      <c r="D13" s="55">
        <f>Mexico!I7</f>
        <v>113.14615384615384</v>
      </c>
      <c r="E13" s="55">
        <f>Belize!I7</f>
        <v>46.85</v>
      </c>
      <c r="F13" s="55">
        <f>Guatemala!I7</f>
        <v>7.2727272727272734</v>
      </c>
      <c r="G13" s="55">
        <f>'El Salvador'!I7</f>
        <v>0</v>
      </c>
      <c r="H13" s="55">
        <f>Honduras!I7</f>
        <v>53</v>
      </c>
      <c r="I13" s="55">
        <f>Nicaragua!I7</f>
        <v>30</v>
      </c>
      <c r="J13" s="55">
        <f>'Costa Rica'!I7</f>
        <v>0</v>
      </c>
      <c r="K13" s="55">
        <f>Panama!I7</f>
        <v>48</v>
      </c>
      <c r="L13" s="55">
        <f>Colombia!I7</f>
        <v>71.578947368421055</v>
      </c>
      <c r="M13" s="55">
        <f>Ecuador!I7</f>
        <v>0</v>
      </c>
      <c r="N13" s="55">
        <f>Peru!I7</f>
        <v>0</v>
      </c>
      <c r="O13" s="55">
        <f>Bolivia!I7</f>
        <v>270</v>
      </c>
      <c r="P13" s="55">
        <f>Chile!I7</f>
        <v>22.3</v>
      </c>
      <c r="Q13" s="55">
        <f>Argentina!I7</f>
        <v>262</v>
      </c>
      <c r="R13" s="55">
        <f>Brazil!I7</f>
        <v>0</v>
      </c>
      <c r="S13" s="68">
        <f>Uruguay!I7</f>
        <v>0</v>
      </c>
    </row>
    <row r="14" spans="1:19" s="21" customFormat="1">
      <c r="A14" s="29" t="s">
        <v>14</v>
      </c>
      <c r="B14" s="37">
        <f>SUM(C14:T14)</f>
        <v>1567.1966725221168</v>
      </c>
      <c r="C14" s="24">
        <f>USA!I8</f>
        <v>161.94999999999999</v>
      </c>
      <c r="D14" s="24">
        <f>Mexico!I8</f>
        <v>192.03846153846152</v>
      </c>
      <c r="E14" s="24">
        <f>Belize!I8</f>
        <v>19</v>
      </c>
      <c r="F14" s="24">
        <f>Guatemala!I8</f>
        <v>45.212121212121204</v>
      </c>
      <c r="G14" s="24">
        <f>'El Salvador'!I8</f>
        <v>51.35</v>
      </c>
      <c r="H14" s="24">
        <f>Honduras!I8</f>
        <v>0</v>
      </c>
      <c r="I14" s="24">
        <f>Nicaragua!I8</f>
        <v>17.780487804878053</v>
      </c>
      <c r="J14" s="24">
        <f>'Costa Rica'!I8</f>
        <v>40.378006872852232</v>
      </c>
      <c r="K14" s="24">
        <f>Panama!I8</f>
        <v>28</v>
      </c>
      <c r="L14" s="24">
        <f>Colombia!I8</f>
        <v>246.84210526315789</v>
      </c>
      <c r="M14" s="24">
        <f>Ecuador!I8</f>
        <v>45.95</v>
      </c>
      <c r="N14" s="24">
        <f>Peru!I8</f>
        <v>74.564459930313575</v>
      </c>
      <c r="O14" s="24">
        <f>Bolivia!I8</f>
        <v>40.714285714285708</v>
      </c>
      <c r="P14" s="24">
        <f>Chile!I8</f>
        <v>142.53999999999996</v>
      </c>
      <c r="Q14" s="24">
        <f>Argentina!I8</f>
        <v>459.97674418604663</v>
      </c>
      <c r="R14" s="24">
        <f>Brazil!I8</f>
        <v>0</v>
      </c>
      <c r="S14" s="25">
        <f>Uruguay!I8</f>
        <v>0.9</v>
      </c>
    </row>
    <row r="15" spans="1:19" s="56" customFormat="1">
      <c r="A15" s="67" t="s">
        <v>12</v>
      </c>
      <c r="B15" s="54">
        <f>SUM(C15:T15)</f>
        <v>5679.7518452590903</v>
      </c>
      <c r="C15" s="55">
        <f>USA!I9</f>
        <v>535.55000000000007</v>
      </c>
      <c r="D15" s="55">
        <f>Mexico!I9</f>
        <v>676.36923076923085</v>
      </c>
      <c r="E15" s="55">
        <f>Belize!I9</f>
        <v>47.5</v>
      </c>
      <c r="F15" s="55">
        <f>Guatemala!I9</f>
        <v>154.19272727272727</v>
      </c>
      <c r="G15" s="55">
        <f>'El Salvador'!I9</f>
        <v>90.61</v>
      </c>
      <c r="H15" s="55">
        <f>Honduras!I9</f>
        <v>0</v>
      </c>
      <c r="I15" s="55">
        <f>Nicaragua!I9</f>
        <v>34.146341463414636</v>
      </c>
      <c r="J15" s="55">
        <f>'Costa Rica'!I9</f>
        <v>185.14432989690721</v>
      </c>
      <c r="K15" s="55">
        <f>Panama!I9</f>
        <v>52.94</v>
      </c>
      <c r="L15" s="55">
        <f>Colombia!I9</f>
        <v>359.22999999999996</v>
      </c>
      <c r="M15" s="55">
        <f>Ecuador!I9</f>
        <v>121.59</v>
      </c>
      <c r="N15" s="55">
        <f>Peru!I9</f>
        <v>470.3937282229964</v>
      </c>
      <c r="O15" s="55">
        <f>Bolivia!I9</f>
        <v>100.14285714285714</v>
      </c>
      <c r="P15" s="55">
        <f>Chile!I9</f>
        <v>983.75399999999991</v>
      </c>
      <c r="Q15" s="55">
        <f>Argentina!I9</f>
        <v>1868.1886304909565</v>
      </c>
      <c r="R15" s="55">
        <f>Brazil!I9</f>
        <v>0</v>
      </c>
      <c r="S15" s="68">
        <f>Uruguay!I9</f>
        <v>0</v>
      </c>
    </row>
    <row r="16" spans="1:19" s="21" customFormat="1">
      <c r="A16" s="29" t="s">
        <v>15</v>
      </c>
      <c r="B16" s="37">
        <f>SUM(C16:T16)</f>
        <v>2057.0134228288384</v>
      </c>
      <c r="C16" s="24">
        <f>USA!I10</f>
        <v>145</v>
      </c>
      <c r="D16" s="24">
        <f>Mexico!I10</f>
        <v>47.575384615384614</v>
      </c>
      <c r="E16" s="24">
        <f>Belize!I10</f>
        <v>16</v>
      </c>
      <c r="F16" s="24">
        <f>Guatemala!I10</f>
        <v>84.969696969696969</v>
      </c>
      <c r="G16" s="24">
        <f>'El Salvador'!I10</f>
        <v>70</v>
      </c>
      <c r="H16" s="24">
        <f>Honduras!I10</f>
        <v>0</v>
      </c>
      <c r="I16" s="24">
        <f>Nicaragua!I10</f>
        <v>1.2682926829268293</v>
      </c>
      <c r="J16" s="24">
        <f>'Costa Rica'!I10</f>
        <v>63.573883161512029</v>
      </c>
      <c r="K16" s="24">
        <f>Panama!I10</f>
        <v>11</v>
      </c>
      <c r="L16" s="24">
        <f>Colombia!I10</f>
        <v>130.92105263157893</v>
      </c>
      <c r="M16" s="24">
        <f>Ecuador!I10</f>
        <v>104.89</v>
      </c>
      <c r="N16" s="24">
        <f>Peru!I10</f>
        <v>246.49825783972125</v>
      </c>
      <c r="O16" s="24">
        <f>Bolivia!I10</f>
        <v>14.571428571428571</v>
      </c>
      <c r="P16" s="24">
        <f>Chile!I10</f>
        <v>320.03999999999996</v>
      </c>
      <c r="Q16" s="24">
        <f>Argentina!I10</f>
        <v>800.7054263565891</v>
      </c>
      <c r="R16" s="24">
        <f>Brazil!I10</f>
        <v>0</v>
      </c>
      <c r="S16" s="25">
        <f>Uruguay!I10</f>
        <v>0</v>
      </c>
    </row>
    <row r="17" spans="1:19" s="56" customFormat="1">
      <c r="A17" s="67" t="s">
        <v>896</v>
      </c>
      <c r="B17" s="54">
        <f>SUM(C17:T17)</f>
        <v>106.86936999420523</v>
      </c>
      <c r="C17" s="55">
        <f>USA!I11</f>
        <v>18</v>
      </c>
      <c r="D17" s="55">
        <f>Mexico!I11</f>
        <v>12.923076923076923</v>
      </c>
      <c r="E17" s="55">
        <f>Belize!I11</f>
        <v>0</v>
      </c>
      <c r="F17" s="55">
        <f>Guatemala!I11</f>
        <v>9.0909090909090917</v>
      </c>
      <c r="G17" s="55">
        <f>'El Salvador'!I11</f>
        <v>0</v>
      </c>
      <c r="H17" s="55">
        <f>Honduras!I11</f>
        <v>0</v>
      </c>
      <c r="I17" s="55">
        <f>Nicaragua!I11</f>
        <v>20</v>
      </c>
      <c r="J17" s="55">
        <f>'Costa Rica'!I11</f>
        <v>12.027491408934708</v>
      </c>
      <c r="K17" s="55">
        <f>Panama!I11</f>
        <v>0</v>
      </c>
      <c r="L17" s="55">
        <f>Colombia!I11</f>
        <v>0</v>
      </c>
      <c r="M17" s="55">
        <f>Ecuador!I11</f>
        <v>8</v>
      </c>
      <c r="N17" s="55">
        <f>Peru!I11</f>
        <v>8.7108013937282234</v>
      </c>
      <c r="O17" s="55">
        <f>Bolivia!I11</f>
        <v>1.8571428571428572</v>
      </c>
      <c r="P17" s="55">
        <f>Chile!I11</f>
        <v>9.8000000000000007</v>
      </c>
      <c r="Q17" s="55">
        <f>Argentina!I11</f>
        <v>6.4599483204134369</v>
      </c>
      <c r="R17" s="55">
        <f>Brazil!I11</f>
        <v>0</v>
      </c>
      <c r="S17" s="68">
        <f>Uruguay!I11</f>
        <v>0</v>
      </c>
    </row>
    <row r="18" spans="1:19" s="21" customFormat="1">
      <c r="A18" s="29" t="s">
        <v>37</v>
      </c>
      <c r="B18" s="37">
        <f>SUM(C18:T18)</f>
        <v>268.50727373300163</v>
      </c>
      <c r="C18" s="24">
        <f>USA!I12</f>
        <v>0</v>
      </c>
      <c r="D18" s="24">
        <f>Mexico!I12</f>
        <v>17.307692307692307</v>
      </c>
      <c r="E18" s="24">
        <f>Belize!I12</f>
        <v>14</v>
      </c>
      <c r="F18" s="24">
        <f>Guatemala!I12</f>
        <v>9.0909090909090917</v>
      </c>
      <c r="G18" s="24">
        <f>'El Salvador'!I12</f>
        <v>0</v>
      </c>
      <c r="H18" s="24">
        <f>Honduras!I12</f>
        <v>0</v>
      </c>
      <c r="I18" s="24">
        <f>Nicaragua!I12</f>
        <v>31.512195121951219</v>
      </c>
      <c r="J18" s="24">
        <f>'Costa Rica'!I12</f>
        <v>12.027491408934708</v>
      </c>
      <c r="K18" s="24">
        <f>Panama!I12</f>
        <v>8</v>
      </c>
      <c r="L18" s="24">
        <f>Colombia!I12</f>
        <v>45.263157894736842</v>
      </c>
      <c r="M18" s="24">
        <f>Ecuador!I12</f>
        <v>17</v>
      </c>
      <c r="N18" s="24">
        <f>Peru!I12</f>
        <v>12.543554006968641</v>
      </c>
      <c r="O18" s="24">
        <f>Bolivia!I12</f>
        <v>0</v>
      </c>
      <c r="P18" s="24">
        <f>Chile!I12</f>
        <v>36</v>
      </c>
      <c r="Q18" s="24">
        <f>Argentina!I12</f>
        <v>65.762273901808783</v>
      </c>
      <c r="R18" s="24">
        <f>Brazil!I12</f>
        <v>0</v>
      </c>
      <c r="S18" s="25">
        <f>Uruguay!I12</f>
        <v>0</v>
      </c>
    </row>
    <row r="19" spans="1:19" s="56" customFormat="1">
      <c r="A19" s="67" t="s">
        <v>13</v>
      </c>
      <c r="B19" s="54">
        <f>SUM(C19:T19)</f>
        <v>5461.6355823565573</v>
      </c>
      <c r="C19" s="55">
        <f>USA!I13</f>
        <v>107.59</v>
      </c>
      <c r="D19" s="55">
        <f>Mexico!I13</f>
        <v>847.19076923076921</v>
      </c>
      <c r="E19" s="55">
        <f>Belize!I13</f>
        <v>173</v>
      </c>
      <c r="F19" s="55">
        <f>Guatemala!I13</f>
        <v>260.60606060606062</v>
      </c>
      <c r="G19" s="55">
        <f>'El Salvador'!I13</f>
        <v>92</v>
      </c>
      <c r="H19" s="55">
        <f>Honduras!I13</f>
        <v>0</v>
      </c>
      <c r="I19" s="55">
        <f>Nicaragua!I13</f>
        <v>184</v>
      </c>
      <c r="J19" s="55">
        <f>'Costa Rica'!I13</f>
        <v>152.31958762886597</v>
      </c>
      <c r="K19" s="55">
        <f>Panama!I13</f>
        <v>213</v>
      </c>
      <c r="L19" s="55">
        <f>Colombia!I13</f>
        <v>531.57894736842127</v>
      </c>
      <c r="M19" s="55">
        <f>Ecuador!I13</f>
        <v>270</v>
      </c>
      <c r="N19" s="55">
        <f>Peru!I13</f>
        <v>261.32404181184666</v>
      </c>
      <c r="O19" s="55">
        <f>Bolivia!I13</f>
        <v>0</v>
      </c>
      <c r="P19" s="55">
        <f>Chile!I13</f>
        <v>836</v>
      </c>
      <c r="Q19" s="55">
        <f>Argentina!I13</f>
        <v>1533.0261757105936</v>
      </c>
      <c r="R19" s="55">
        <f>Brazil!I13</f>
        <v>0</v>
      </c>
      <c r="S19" s="68">
        <f>Uruguay!I13</f>
        <v>0</v>
      </c>
    </row>
    <row r="20" spans="1:19" s="21" customFormat="1">
      <c r="A20" s="29" t="s">
        <v>17</v>
      </c>
      <c r="B20" s="37">
        <f>SUM(C20:T20)</f>
        <v>224.39771623228398</v>
      </c>
      <c r="C20" s="24">
        <f>USA!I14</f>
        <v>219.23000000000002</v>
      </c>
      <c r="D20" s="24">
        <f>Mexico!I14</f>
        <v>237.46230769230772</v>
      </c>
      <c r="E20" s="24">
        <f>Belize!I14</f>
        <v>44.35</v>
      </c>
      <c r="F20" s="24">
        <f>Guatemala!I14</f>
        <v>15.636363636363637</v>
      </c>
      <c r="G20" s="24">
        <f>'El Salvador'!I14</f>
        <v>0.85</v>
      </c>
      <c r="H20" s="24">
        <f>Honduras!I14</f>
        <v>0</v>
      </c>
      <c r="I20" s="24">
        <f>Nicaragua!I14</f>
        <v>15.560975609756099</v>
      </c>
      <c r="J20" s="24">
        <f>'Costa Rica'!I14</f>
        <v>24.175257731958762</v>
      </c>
      <c r="K20" s="24">
        <f>Panama!I14</f>
        <v>61.75</v>
      </c>
      <c r="L20" s="24">
        <f>Colombia!I14</f>
        <v>65.210526315789465</v>
      </c>
      <c r="M20" s="24">
        <f>Ecuador!I14</f>
        <v>56.15</v>
      </c>
      <c r="N20" s="24">
        <f>Peru!I14</f>
        <v>4.3902439024390238</v>
      </c>
      <c r="O20" s="24">
        <f>Bolivia!I14</f>
        <v>0</v>
      </c>
      <c r="P20" s="24">
        <f>Chile!I14</f>
        <v>-110.19999999999999</v>
      </c>
      <c r="Q20" s="24">
        <f>Argentina!I14</f>
        <v>-410.16795865633071</v>
      </c>
      <c r="R20" s="24">
        <f>Brazil!I14</f>
        <v>0</v>
      </c>
      <c r="S20" s="25">
        <f>Uruguay!I14</f>
        <v>0</v>
      </c>
    </row>
    <row r="21" spans="1:19" s="56" customFormat="1">
      <c r="A21" s="67" t="s">
        <v>35</v>
      </c>
      <c r="B21" s="54">
        <f>SUM(C21:T21)</f>
        <v>356.32001858375378</v>
      </c>
      <c r="C21" s="55">
        <f>USA!I15</f>
        <v>42.095833333333346</v>
      </c>
      <c r="D21" s="55">
        <f>Mexico!I15</f>
        <v>20</v>
      </c>
      <c r="E21" s="55">
        <f>Belize!I15</f>
        <v>19.25</v>
      </c>
      <c r="F21" s="55">
        <f>Guatemala!I15</f>
        <v>0</v>
      </c>
      <c r="G21" s="55">
        <f>'El Salvador'!I15</f>
        <v>0</v>
      </c>
      <c r="H21" s="55">
        <f>Honduras!I15</f>
        <v>0</v>
      </c>
      <c r="I21" s="55">
        <f>Nicaragua!I15</f>
        <v>0</v>
      </c>
      <c r="J21" s="55">
        <f>'Costa Rica'!I15</f>
        <v>36</v>
      </c>
      <c r="K21" s="55">
        <f>Panama!I15</f>
        <v>0.5</v>
      </c>
      <c r="L21" s="55">
        <f>Colombia!I15</f>
        <v>35.473684210526315</v>
      </c>
      <c r="M21" s="55">
        <f>Ecuador!I15</f>
        <v>30.65</v>
      </c>
      <c r="N21" s="55">
        <f>Peru!I15</f>
        <v>43.90243902439024</v>
      </c>
      <c r="O21" s="55">
        <f>Bolivia!I15</f>
        <v>0</v>
      </c>
      <c r="P21" s="55">
        <f>Chile!I15</f>
        <v>61.2</v>
      </c>
      <c r="Q21" s="55">
        <f>Argentina!I15</f>
        <v>67.248062015503876</v>
      </c>
      <c r="R21" s="55">
        <f>Brazil!I15</f>
        <v>0</v>
      </c>
      <c r="S21" s="68">
        <f>Uruguay!I15</f>
        <v>0</v>
      </c>
    </row>
    <row r="22" spans="1:19" s="21" customFormat="1">
      <c r="A22" s="29" t="s">
        <v>16</v>
      </c>
      <c r="B22" s="37">
        <f>SUM(C22:T22)</f>
        <v>4514.5583583645403</v>
      </c>
      <c r="C22" s="24">
        <f>USA!I16</f>
        <v>418.96</v>
      </c>
      <c r="D22" s="24">
        <f>Mexico!I16</f>
        <v>513.30769230769215</v>
      </c>
      <c r="E22" s="24">
        <f>Belize!I16</f>
        <v>260</v>
      </c>
      <c r="F22" s="24">
        <f>Guatemala!I16</f>
        <v>245.81818181818181</v>
      </c>
      <c r="G22" s="24">
        <f>'El Salvador'!I16</f>
        <v>126.5</v>
      </c>
      <c r="H22" s="24">
        <f>Honduras!I16</f>
        <v>0</v>
      </c>
      <c r="I22" s="24">
        <f>Nicaragua!I16</f>
        <v>74.658536585365852</v>
      </c>
      <c r="J22" s="24">
        <f>'Costa Rica'!I16</f>
        <v>88.37113402061857</v>
      </c>
      <c r="K22" s="24">
        <f>Panama!I16</f>
        <v>230</v>
      </c>
      <c r="L22" s="24">
        <f>Colombia!I16</f>
        <v>447.21052631578948</v>
      </c>
      <c r="M22" s="24">
        <f>Ecuador!I16</f>
        <v>353.08000000000004</v>
      </c>
      <c r="N22" s="24">
        <f>Peru!I16</f>
        <v>349.47735191637616</v>
      </c>
      <c r="O22" s="24">
        <f>Bolivia!I16</f>
        <v>0</v>
      </c>
      <c r="P22" s="24">
        <f>Chile!I16</f>
        <v>425.1</v>
      </c>
      <c r="Q22" s="24">
        <f>Argentina!I16</f>
        <v>958.07493540051644</v>
      </c>
      <c r="R22" s="24">
        <f>Brazil!I16</f>
        <v>0</v>
      </c>
      <c r="S22" s="25">
        <f>Uruguay!I16</f>
        <v>24</v>
      </c>
    </row>
    <row r="23" spans="1:19" s="56" customFormat="1">
      <c r="A23" s="67" t="s">
        <v>277</v>
      </c>
      <c r="B23" s="54">
        <f>SUM(C23:T23)</f>
        <v>2326.6842105263158</v>
      </c>
      <c r="C23" s="55">
        <f>USA!I17</f>
        <v>100</v>
      </c>
      <c r="D23" s="55">
        <f>Mexico!I17</f>
        <v>0</v>
      </c>
      <c r="E23" s="55">
        <f>Belize!I17</f>
        <v>0</v>
      </c>
      <c r="F23" s="55">
        <f>Guatemala!I17</f>
        <v>0</v>
      </c>
      <c r="G23" s="55">
        <f>'El Salvador'!I17</f>
        <v>0</v>
      </c>
      <c r="H23" s="55">
        <f>Honduras!I17</f>
        <v>0</v>
      </c>
      <c r="I23" s="55">
        <f>Nicaragua!I17</f>
        <v>0</v>
      </c>
      <c r="J23" s="55">
        <f>'Costa Rica'!I17</f>
        <v>0</v>
      </c>
      <c r="K23" s="55">
        <f>Panama!I17</f>
        <v>955</v>
      </c>
      <c r="L23" s="55">
        <f>Colombia!I17</f>
        <v>193.68421052631578</v>
      </c>
      <c r="M23" s="55">
        <f>Ecuador!I17</f>
        <v>0</v>
      </c>
      <c r="N23" s="55">
        <f>Peru!I17</f>
        <v>0</v>
      </c>
      <c r="O23" s="55">
        <f>Bolivia!I17</f>
        <v>0</v>
      </c>
      <c r="P23" s="55">
        <f>Chile!I17</f>
        <v>0</v>
      </c>
      <c r="Q23" s="55">
        <f>Argentina!I17</f>
        <v>1078</v>
      </c>
      <c r="R23" s="55">
        <f>Brazil!I17</f>
        <v>0</v>
      </c>
      <c r="S23" s="68">
        <f>Uruguay!I17</f>
        <v>0</v>
      </c>
    </row>
    <row r="24" spans="1:19" s="21" customFormat="1">
      <c r="A24" s="29" t="s">
        <v>56</v>
      </c>
      <c r="B24" s="37">
        <f>SUM(C24:T24)</f>
        <v>313.66710085040017</v>
      </c>
      <c r="C24" s="24">
        <f>USA!I18</f>
        <v>23.71</v>
      </c>
      <c r="D24" s="24">
        <f>Mexico!I18</f>
        <v>45.576923076923073</v>
      </c>
      <c r="E24" s="24">
        <f>Belize!I18</f>
        <v>4.125</v>
      </c>
      <c r="F24" s="24">
        <f>Guatemala!I18</f>
        <v>19.945454545454542</v>
      </c>
      <c r="G24" s="24">
        <f>'El Salvador'!I18</f>
        <v>0</v>
      </c>
      <c r="H24" s="24">
        <f>Honduras!I18</f>
        <v>0</v>
      </c>
      <c r="I24" s="24">
        <f>Nicaragua!I18</f>
        <v>0</v>
      </c>
      <c r="J24" s="24">
        <f>'Costa Rica'!I18</f>
        <v>13.436426116838488</v>
      </c>
      <c r="K24" s="24">
        <f>Panama!I18</f>
        <v>15</v>
      </c>
      <c r="L24" s="24">
        <f>Colombia!I18</f>
        <v>18.55263157894737</v>
      </c>
      <c r="M24" s="24">
        <f>Ecuador!I18</f>
        <v>16.649999999999999</v>
      </c>
      <c r="N24" s="24">
        <f>Peru!I18</f>
        <v>17.560975609756095</v>
      </c>
      <c r="O24" s="24">
        <f>Bolivia!I18</f>
        <v>0</v>
      </c>
      <c r="P24" s="24">
        <f>Chile!I18</f>
        <v>36.1</v>
      </c>
      <c r="Q24" s="24">
        <f>Argentina!I18</f>
        <v>93.759689922480618</v>
      </c>
      <c r="R24" s="24">
        <f>Brazil!I18</f>
        <v>0</v>
      </c>
      <c r="S24" s="25">
        <f>Uruguay!I18</f>
        <v>9.25</v>
      </c>
    </row>
    <row r="25" spans="1:19" s="56" customFormat="1">
      <c r="A25" s="67" t="s">
        <v>50</v>
      </c>
      <c r="B25" s="54">
        <f>SUM(C25:T25)</f>
        <v>2692.6450297061033</v>
      </c>
      <c r="C25" s="55">
        <f>USA!I19</f>
        <v>86.52</v>
      </c>
      <c r="D25" s="55">
        <f>Mexico!I19</f>
        <v>64.461538461538453</v>
      </c>
      <c r="E25" s="55">
        <f>Belize!I19</f>
        <v>7</v>
      </c>
      <c r="F25" s="55">
        <f>Guatemala!I19</f>
        <v>156.87878787878788</v>
      </c>
      <c r="G25" s="55">
        <f>'El Salvador'!I19</f>
        <v>12</v>
      </c>
      <c r="H25" s="55">
        <f>Honduras!I19</f>
        <v>0</v>
      </c>
      <c r="I25" s="55">
        <f>Nicaragua!I19</f>
        <v>0</v>
      </c>
      <c r="J25" s="55">
        <f>'Costa Rica'!I19</f>
        <v>35.738831615120276</v>
      </c>
      <c r="K25" s="55">
        <f>Panama!I19</f>
        <v>0</v>
      </c>
      <c r="L25" s="55">
        <f>Colombia!I19</f>
        <v>178.84210526315789</v>
      </c>
      <c r="M25" s="55">
        <f>Ecuador!I19</f>
        <v>233.2</v>
      </c>
      <c r="N25" s="55">
        <f>Peru!I19</f>
        <v>144.77351916376304</v>
      </c>
      <c r="O25" s="55">
        <f>Bolivia!I19</f>
        <v>7.1428571428571423</v>
      </c>
      <c r="P25" s="55">
        <f>Chile!I19</f>
        <v>186.82000000000005</v>
      </c>
      <c r="Q25" s="55">
        <f>Argentina!I19</f>
        <v>1526.2273901808785</v>
      </c>
      <c r="R25" s="55">
        <f>Brazil!I19</f>
        <v>0</v>
      </c>
      <c r="S25" s="68">
        <f>Uruguay!I19</f>
        <v>53.04</v>
      </c>
    </row>
    <row r="26" spans="1:19" s="21" customFormat="1">
      <c r="A26" s="29" t="s">
        <v>19</v>
      </c>
      <c r="B26" s="37">
        <f>SUM(C26:T26)</f>
        <v>2378.3123084627036</v>
      </c>
      <c r="C26" s="24">
        <f>USA!I20</f>
        <v>1388.42</v>
      </c>
      <c r="D26" s="24">
        <f>Mexico!I20</f>
        <v>540.69230769230774</v>
      </c>
      <c r="E26" s="24">
        <f>Belize!I20</f>
        <v>37.5</v>
      </c>
      <c r="F26" s="24">
        <f>Guatemala!I20</f>
        <v>0</v>
      </c>
      <c r="G26" s="24">
        <f>'El Salvador'!I20</f>
        <v>25</v>
      </c>
      <c r="H26" s="24">
        <f>Honduras!I20</f>
        <v>0</v>
      </c>
      <c r="I26" s="24">
        <f>Nicaragua!I20</f>
        <v>0</v>
      </c>
      <c r="J26" s="24">
        <f>'Costa Rica'!I20</f>
        <v>51.546391752577321</v>
      </c>
      <c r="K26" s="24">
        <f>Panama!I20</f>
        <v>0</v>
      </c>
      <c r="L26" s="24">
        <f>Colombia!I20</f>
        <v>0</v>
      </c>
      <c r="M26" s="24">
        <f>Ecuador!I20</f>
        <v>215</v>
      </c>
      <c r="N26" s="24">
        <f>Peru!I20</f>
        <v>32.404181184668992</v>
      </c>
      <c r="O26" s="24">
        <f>Bolivia!I20</f>
        <v>10.714285714285715</v>
      </c>
      <c r="P26" s="24">
        <f>Chile!I20</f>
        <v>69.8</v>
      </c>
      <c r="Q26" s="24">
        <f>Argentina!I20</f>
        <v>7.2351421188630489</v>
      </c>
      <c r="R26" s="24">
        <f>Brazil!I20</f>
        <v>0</v>
      </c>
      <c r="S26" s="25">
        <f>Uruguay!I20</f>
        <v>0</v>
      </c>
    </row>
    <row r="27" spans="1:19" s="56" customFormat="1">
      <c r="A27" s="67" t="s">
        <v>18</v>
      </c>
      <c r="B27" s="54">
        <f>SUM(C27:T27)</f>
        <v>340.69472059003482</v>
      </c>
      <c r="C27" s="55">
        <f>USA!I21</f>
        <v>7.25</v>
      </c>
      <c r="D27" s="55">
        <f>Mexico!I21</f>
        <v>106.61538461538461</v>
      </c>
      <c r="E27" s="55">
        <f>Belize!I21</f>
        <v>0</v>
      </c>
      <c r="F27" s="55">
        <f>Guatemala!I21</f>
        <v>0</v>
      </c>
      <c r="G27" s="55">
        <f>'El Salvador'!I21</f>
        <v>0</v>
      </c>
      <c r="H27" s="55">
        <f>Honduras!I21</f>
        <v>0</v>
      </c>
      <c r="I27" s="55">
        <f>Nicaragua!I21</f>
        <v>0</v>
      </c>
      <c r="J27" s="55">
        <f>'Costa Rica'!I21</f>
        <v>0</v>
      </c>
      <c r="K27" s="55">
        <f>Panama!I21</f>
        <v>0</v>
      </c>
      <c r="L27" s="55">
        <f>Colombia!I21</f>
        <v>85.210526315789494</v>
      </c>
      <c r="M27" s="55">
        <f>Ecuador!I21</f>
        <v>15.25</v>
      </c>
      <c r="N27" s="55">
        <f>Peru!I21</f>
        <v>30.766550522648082</v>
      </c>
      <c r="O27" s="55">
        <f>Bolivia!I21</f>
        <v>5.3371428571428572</v>
      </c>
      <c r="P27" s="55">
        <f>Chile!I21</f>
        <v>59.79999999999999</v>
      </c>
      <c r="Q27" s="55">
        <f>Argentina!I21</f>
        <v>30.465116279069761</v>
      </c>
      <c r="R27" s="55">
        <f>Brazil!I21</f>
        <v>0</v>
      </c>
      <c r="S27" s="68">
        <f>Uruguay!I21</f>
        <v>0</v>
      </c>
    </row>
    <row r="28" spans="1:19" s="21" customFormat="1">
      <c r="A28" s="29" t="s">
        <v>265</v>
      </c>
      <c r="B28" s="37">
        <f>SUM(C28:T28)</f>
        <v>5996.356794348917</v>
      </c>
      <c r="C28" s="24">
        <f>USA!I22</f>
        <v>104.4</v>
      </c>
      <c r="D28" s="24">
        <f>Mexico!I22</f>
        <v>378.46153846153845</v>
      </c>
      <c r="E28" s="24">
        <f>Belize!I22</f>
        <v>0</v>
      </c>
      <c r="F28" s="24">
        <f>Guatemala!I22</f>
        <v>5.4545454545454541</v>
      </c>
      <c r="G28" s="24">
        <f>'El Salvador'!I22</f>
        <v>9.5</v>
      </c>
      <c r="H28" s="24">
        <f>Honduras!I22</f>
        <v>0</v>
      </c>
      <c r="I28" s="24">
        <f>Nicaragua!I22</f>
        <v>31.951219512195124</v>
      </c>
      <c r="J28" s="24">
        <f>'Costa Rica'!I22</f>
        <v>41.786941580756007</v>
      </c>
      <c r="K28" s="24">
        <f>Panama!I22</f>
        <v>333</v>
      </c>
      <c r="L28" s="24">
        <f>Colombia!I22</f>
        <v>55.789473684210535</v>
      </c>
      <c r="M28" s="24">
        <f>Ecuador!I22</f>
        <v>20</v>
      </c>
      <c r="N28" s="24">
        <f>Peru!I22</f>
        <v>45.421602787456436</v>
      </c>
      <c r="O28" s="24">
        <f>Bolivia!I22</f>
        <v>0</v>
      </c>
      <c r="P28" s="24">
        <f>Chile!I22</f>
        <v>88.7</v>
      </c>
      <c r="Q28" s="24">
        <f>Argentina!I22</f>
        <v>4871.03875968992</v>
      </c>
      <c r="R28" s="24">
        <f>Brazil!I22</f>
        <v>10.852713178294573</v>
      </c>
      <c r="S28" s="25">
        <f>Uruguay!I22</f>
        <v>0</v>
      </c>
    </row>
    <row r="29" spans="1:19" s="56" customFormat="1" ht="15.75" thickBot="1">
      <c r="A29" s="69" t="s">
        <v>897</v>
      </c>
      <c r="B29" s="62">
        <f>SUM(C29:T29)</f>
        <v>5387.5930431325787</v>
      </c>
      <c r="C29" s="63">
        <f>USA!I23</f>
        <v>2458.3000000000002</v>
      </c>
      <c r="D29" s="63">
        <f>Mexico!I23</f>
        <v>71.230769230769226</v>
      </c>
      <c r="E29" s="63">
        <f>Belize!I23</f>
        <v>84.5</v>
      </c>
      <c r="F29" s="63">
        <f>Guatemala!I23</f>
        <v>0</v>
      </c>
      <c r="G29" s="63">
        <f>'El Salvador'!I23</f>
        <v>0</v>
      </c>
      <c r="H29" s="63">
        <f>Honduras!I23</f>
        <v>0</v>
      </c>
      <c r="I29" s="63">
        <f>Nicaragua!I23</f>
        <v>0</v>
      </c>
      <c r="J29" s="63">
        <f>'Costa Rica'!I23</f>
        <v>0</v>
      </c>
      <c r="K29" s="63">
        <f>Panama!I23</f>
        <v>0</v>
      </c>
      <c r="L29" s="63">
        <f>Colombia!I23</f>
        <v>0</v>
      </c>
      <c r="M29" s="63">
        <f>Ecuador!I23</f>
        <v>149.4</v>
      </c>
      <c r="N29" s="63">
        <f>Peru!I23</f>
        <v>0</v>
      </c>
      <c r="O29" s="63">
        <f>Bolivia!I23</f>
        <v>0</v>
      </c>
      <c r="P29" s="63">
        <f>Chile!I23</f>
        <v>1408.4</v>
      </c>
      <c r="Q29" s="63">
        <f>Argentina!I23</f>
        <v>1215.7622739018088</v>
      </c>
      <c r="R29" s="63">
        <f>Brazil!I23</f>
        <v>0</v>
      </c>
      <c r="S29" s="70">
        <f>Uruguay!I23</f>
        <v>0</v>
      </c>
    </row>
    <row r="30" spans="1:19">
      <c r="A30" s="20"/>
      <c r="B30" s="6"/>
    </row>
    <row r="31" spans="1:19">
      <c r="B31" t="s">
        <v>798</v>
      </c>
    </row>
    <row r="32" spans="1:19">
      <c r="B32" s="43" t="s">
        <v>898</v>
      </c>
      <c r="C32" s="43"/>
      <c r="D32" s="43"/>
      <c r="E32" s="43"/>
      <c r="F32" s="43"/>
      <c r="G32" s="43"/>
      <c r="H32" s="43"/>
      <c r="I32" s="43"/>
      <c r="J32" s="43"/>
    </row>
    <row r="33" spans="2:10">
      <c r="B33" s="43"/>
      <c r="C33" s="43"/>
      <c r="D33" s="43"/>
      <c r="E33" s="43"/>
      <c r="F33" s="43"/>
      <c r="G33" s="43"/>
      <c r="H33" s="43"/>
      <c r="I33" s="43"/>
      <c r="J33" s="43"/>
    </row>
    <row r="34" spans="2:10" ht="15" customHeight="1">
      <c r="B34" s="43" t="s">
        <v>893</v>
      </c>
      <c r="C34" s="43"/>
      <c r="D34" s="43"/>
      <c r="E34" s="43"/>
      <c r="F34" s="43"/>
      <c r="G34" s="43"/>
      <c r="H34" s="43"/>
      <c r="I34" s="43"/>
      <c r="J34" s="43"/>
    </row>
    <row r="35" spans="2:10">
      <c r="B35" s="43"/>
      <c r="C35" s="43"/>
      <c r="D35" s="43"/>
      <c r="E35" s="43"/>
      <c r="F35" s="43"/>
      <c r="G35" s="43"/>
      <c r="H35" s="43"/>
      <c r="I35" s="43"/>
      <c r="J35" s="43"/>
    </row>
    <row r="36" spans="2:10">
      <c r="B36" s="43"/>
      <c r="C36" s="43"/>
      <c r="D36" s="43"/>
      <c r="E36" s="43"/>
      <c r="F36" s="43"/>
      <c r="G36" s="43"/>
      <c r="H36" s="43"/>
      <c r="I36" s="43"/>
      <c r="J36" s="43"/>
    </row>
  </sheetData>
  <mergeCells count="2">
    <mergeCell ref="B32:J33"/>
    <mergeCell ref="B34:J36"/>
  </mergeCells>
  <pageMargins left="0.7" right="0.7" top="0.75" bottom="0.75" header="0.3" footer="0.3"/>
  <pageSetup paperSize="3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42"/>
  <sheetViews>
    <sheetView workbookViewId="0">
      <selection activeCell="H23" sqref="H23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bestFit="1" customWidth="1"/>
    <col min="5" max="5" width="20.85546875" bestFit="1" customWidth="1"/>
    <col min="6" max="6" width="23.140625" bestFit="1" customWidth="1"/>
    <col min="8" max="8" width="20.85546875" bestFit="1" customWidth="1"/>
  </cols>
  <sheetData>
    <row r="1" spans="1:9">
      <c r="A1" s="2" t="s">
        <v>190</v>
      </c>
      <c r="B1" s="2"/>
    </row>
    <row r="2" spans="1:9">
      <c r="A2" s="1" t="s">
        <v>11</v>
      </c>
      <c r="D2" t="s">
        <v>498</v>
      </c>
      <c r="E2" s="11">
        <f>SUM(C6:C1000)</f>
        <v>53</v>
      </c>
    </row>
    <row r="3" spans="1:9">
      <c r="A3" s="1" t="s">
        <v>7</v>
      </c>
      <c r="B3" s="3">
        <v>1</v>
      </c>
      <c r="D3" s="14" t="s">
        <v>796</v>
      </c>
      <c r="E3" s="3">
        <v>0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40088</v>
      </c>
      <c r="B6" s="6">
        <f>SUM(C6:C12)</f>
        <v>53</v>
      </c>
      <c r="C6" s="6">
        <v>53</v>
      </c>
      <c r="D6" s="7"/>
      <c r="E6" t="s">
        <v>895</v>
      </c>
      <c r="F6" t="s">
        <v>191</v>
      </c>
      <c r="H6" t="s">
        <v>40</v>
      </c>
      <c r="I6" s="6">
        <f t="shared" ref="I6:I13" si="0">SUMIF($E$6:$E$999,H6,$C$6:$C$999)</f>
        <v>0</v>
      </c>
    </row>
    <row r="7" spans="1:9">
      <c r="C7" s="6"/>
      <c r="H7" t="s">
        <v>895</v>
      </c>
      <c r="I7" s="6">
        <f t="shared" si="0"/>
        <v>53</v>
      </c>
    </row>
    <row r="8" spans="1:9">
      <c r="C8" s="6"/>
      <c r="H8" t="s">
        <v>14</v>
      </c>
      <c r="I8" s="6">
        <f t="shared" si="0"/>
        <v>0</v>
      </c>
    </row>
    <row r="9" spans="1:9">
      <c r="C9" s="6"/>
      <c r="H9" t="s">
        <v>12</v>
      </c>
      <c r="I9" s="6">
        <f t="shared" si="0"/>
        <v>0</v>
      </c>
    </row>
    <row r="10" spans="1:9">
      <c r="C10" s="6"/>
      <c r="D10" s="7"/>
      <c r="H10" t="s">
        <v>15</v>
      </c>
      <c r="I10" s="6">
        <f t="shared" si="0"/>
        <v>0</v>
      </c>
    </row>
    <row r="11" spans="1:9">
      <c r="C11" s="6"/>
      <c r="D11" s="7"/>
      <c r="H11" t="s">
        <v>896</v>
      </c>
      <c r="I11" s="6">
        <f t="shared" si="0"/>
        <v>0</v>
      </c>
    </row>
    <row r="12" spans="1:9">
      <c r="C12" s="6"/>
      <c r="D12" s="7"/>
      <c r="H12" t="s">
        <v>37</v>
      </c>
      <c r="I12" s="6">
        <f t="shared" si="0"/>
        <v>0</v>
      </c>
    </row>
    <row r="13" spans="1:9">
      <c r="C13" s="6"/>
      <c r="D13" s="7"/>
      <c r="H13" t="s">
        <v>13</v>
      </c>
      <c r="I13" s="6">
        <f t="shared" si="0"/>
        <v>0</v>
      </c>
    </row>
    <row r="14" spans="1:9">
      <c r="C14" s="6"/>
      <c r="D14" s="7"/>
      <c r="H14" t="s">
        <v>17</v>
      </c>
      <c r="I14" s="6">
        <f>SUMIF($E$6:$E$999,H14,$C$6:$C$999)</f>
        <v>0</v>
      </c>
    </row>
    <row r="15" spans="1:9">
      <c r="C15" s="6"/>
      <c r="D15" s="7"/>
      <c r="H15" t="s">
        <v>35</v>
      </c>
      <c r="I15" s="6">
        <f t="shared" ref="I15:I23" si="1">SUMIF($E$6:$E$999,H15,$C$6:$C$999)</f>
        <v>0</v>
      </c>
    </row>
    <row r="16" spans="1:9">
      <c r="C16" s="6"/>
      <c r="D16" s="7"/>
      <c r="H16" t="s">
        <v>16</v>
      </c>
      <c r="I16" s="6">
        <f t="shared" si="1"/>
        <v>0</v>
      </c>
    </row>
    <row r="17" spans="3:9">
      <c r="C17" s="6"/>
      <c r="D17" s="7"/>
      <c r="H17" t="s">
        <v>277</v>
      </c>
      <c r="I17" s="6">
        <f t="shared" si="1"/>
        <v>0</v>
      </c>
    </row>
    <row r="18" spans="3:9">
      <c r="C18" s="6"/>
      <c r="D18" s="7"/>
      <c r="H18" t="s">
        <v>56</v>
      </c>
      <c r="I18" s="6">
        <f t="shared" si="1"/>
        <v>0</v>
      </c>
    </row>
    <row r="19" spans="3:9">
      <c r="C19" s="6"/>
      <c r="D19" s="7"/>
      <c r="H19" t="s">
        <v>50</v>
      </c>
      <c r="I19" s="6">
        <f t="shared" si="1"/>
        <v>0</v>
      </c>
    </row>
    <row r="20" spans="3:9">
      <c r="C20" s="6"/>
      <c r="D20" s="7"/>
      <c r="H20" t="s">
        <v>19</v>
      </c>
      <c r="I20" s="6">
        <f t="shared" si="1"/>
        <v>0</v>
      </c>
    </row>
    <row r="21" spans="3:9">
      <c r="C21" s="6"/>
      <c r="D21" s="7"/>
      <c r="H21" t="s">
        <v>18</v>
      </c>
      <c r="I21" s="6">
        <f t="shared" si="1"/>
        <v>0</v>
      </c>
    </row>
    <row r="22" spans="3:9">
      <c r="C22" s="6"/>
      <c r="D22" s="7"/>
      <c r="H22" t="s">
        <v>265</v>
      </c>
      <c r="I22" s="6">
        <f t="shared" si="1"/>
        <v>0</v>
      </c>
    </row>
    <row r="23" spans="3:9" ht="15.75" thickBot="1">
      <c r="C23" s="6"/>
      <c r="D23" s="7"/>
      <c r="H23" s="16" t="s">
        <v>897</v>
      </c>
      <c r="I23" s="17">
        <f t="shared" si="1"/>
        <v>0</v>
      </c>
    </row>
    <row r="24" spans="3:9">
      <c r="C24" s="6"/>
      <c r="D24" s="7"/>
      <c r="H24" s="14" t="s">
        <v>504</v>
      </c>
      <c r="I24" s="6">
        <f>SUM(I6:I23)</f>
        <v>53</v>
      </c>
    </row>
    <row r="25" spans="3:9">
      <c r="C25" s="6"/>
      <c r="D25" s="7"/>
    </row>
    <row r="26" spans="3:9">
      <c r="C26" s="6"/>
      <c r="D26" s="7"/>
    </row>
    <row r="27" spans="3:9">
      <c r="C27" s="6"/>
      <c r="D27" s="7"/>
    </row>
    <row r="28" spans="3:9">
      <c r="C28" s="6"/>
      <c r="D28" s="7"/>
    </row>
    <row r="29" spans="3:9">
      <c r="C29" s="6"/>
      <c r="D29" s="7"/>
    </row>
    <row r="30" spans="3:9">
      <c r="C30" s="6"/>
      <c r="D30" s="7"/>
    </row>
    <row r="31" spans="3:9">
      <c r="C31" s="6"/>
      <c r="D31" s="7"/>
    </row>
    <row r="32" spans="3:9">
      <c r="C32" s="6"/>
      <c r="D32" s="7"/>
    </row>
    <row r="33" spans="3:4">
      <c r="C33" s="6"/>
      <c r="D33" s="7"/>
    </row>
    <row r="34" spans="3:4">
      <c r="C34" s="6"/>
      <c r="D34" s="7"/>
    </row>
    <row r="35" spans="3:4">
      <c r="C35" s="6"/>
      <c r="D35" s="7"/>
    </row>
    <row r="36" spans="3:4">
      <c r="C36" s="6"/>
      <c r="D36" s="7"/>
    </row>
    <row r="37" spans="3:4">
      <c r="C37" s="6"/>
      <c r="D37" s="7"/>
    </row>
    <row r="38" spans="3:4">
      <c r="C38" s="6"/>
      <c r="D38" s="7"/>
    </row>
    <row r="39" spans="3:4">
      <c r="C39" s="6"/>
      <c r="D39" s="7"/>
    </row>
    <row r="40" spans="3:4">
      <c r="C40" s="6"/>
      <c r="D40" s="7"/>
    </row>
    <row r="41" spans="3:4">
      <c r="C41" s="6"/>
      <c r="D41" s="7"/>
    </row>
    <row r="42" spans="3:4">
      <c r="C42" s="6"/>
      <c r="D42" s="7"/>
    </row>
    <row r="43" spans="3:4">
      <c r="C43" s="6"/>
      <c r="D43" s="7"/>
    </row>
    <row r="44" spans="3:4">
      <c r="C44" s="6"/>
      <c r="D44" s="7"/>
    </row>
    <row r="45" spans="3:4">
      <c r="C45" s="6"/>
      <c r="D45" s="7"/>
    </row>
    <row r="46" spans="3:4">
      <c r="C46" s="6"/>
      <c r="D46" s="7"/>
    </row>
    <row r="47" spans="3:4">
      <c r="C47" s="6"/>
      <c r="D47" s="7"/>
    </row>
    <row r="48" spans="3:4">
      <c r="C48" s="6"/>
      <c r="D48" s="7"/>
    </row>
    <row r="49" spans="3:4">
      <c r="C49" s="6"/>
      <c r="D49" s="7"/>
    </row>
    <row r="50" spans="3:4">
      <c r="C50" s="6"/>
      <c r="D50" s="7"/>
    </row>
    <row r="51" spans="3:4">
      <c r="C51" s="6"/>
      <c r="D51" s="7"/>
    </row>
    <row r="52" spans="3:4">
      <c r="C52" s="6"/>
      <c r="D52" s="7"/>
    </row>
    <row r="53" spans="3:4">
      <c r="C53" s="6"/>
      <c r="D53" s="7"/>
    </row>
    <row r="54" spans="3:4">
      <c r="C54" s="6"/>
      <c r="D54" s="7"/>
    </row>
    <row r="55" spans="3:4">
      <c r="C55" s="6"/>
      <c r="D55" s="7"/>
    </row>
    <row r="56" spans="3:4">
      <c r="C56" s="6"/>
      <c r="D56" s="7"/>
    </row>
    <row r="57" spans="3:4">
      <c r="C57" s="6"/>
      <c r="D57" s="7"/>
    </row>
    <row r="58" spans="3:4">
      <c r="C58" s="6"/>
      <c r="D58" s="7"/>
    </row>
    <row r="59" spans="3:4">
      <c r="C59" s="6"/>
      <c r="D59" s="7"/>
    </row>
    <row r="60" spans="3:4">
      <c r="C60" s="6"/>
      <c r="D60" s="7"/>
    </row>
    <row r="61" spans="3:4">
      <c r="C61" s="6"/>
      <c r="D61" s="7"/>
    </row>
    <row r="62" spans="3:4">
      <c r="C62" s="6"/>
      <c r="D62" s="7"/>
    </row>
    <row r="63" spans="3:4">
      <c r="C63" s="6"/>
      <c r="D63" s="7"/>
    </row>
    <row r="64" spans="3:4">
      <c r="C64" s="6"/>
      <c r="D64" s="7"/>
    </row>
    <row r="65" spans="3:4">
      <c r="C65" s="6"/>
      <c r="D65" s="7"/>
    </row>
    <row r="66" spans="3:4">
      <c r="C66" s="6"/>
      <c r="D66" s="7"/>
    </row>
    <row r="67" spans="3:4">
      <c r="C67" s="6"/>
      <c r="D67" s="7"/>
    </row>
    <row r="68" spans="3:4">
      <c r="C68" s="6"/>
      <c r="D68" s="7"/>
    </row>
    <row r="69" spans="3:4">
      <c r="C69" s="6"/>
      <c r="D69" s="7"/>
    </row>
    <row r="70" spans="3:4">
      <c r="C70" s="6"/>
      <c r="D70" s="7"/>
    </row>
    <row r="71" spans="3:4">
      <c r="C71" s="6"/>
      <c r="D71" s="7"/>
    </row>
    <row r="72" spans="3:4">
      <c r="C72" s="6"/>
      <c r="D72" s="7"/>
    </row>
    <row r="73" spans="3:4">
      <c r="C73" s="6"/>
      <c r="D73" s="7"/>
    </row>
    <row r="74" spans="3:4">
      <c r="C74" s="6"/>
      <c r="D74" s="7"/>
    </row>
    <row r="75" spans="3:4">
      <c r="C75" s="6"/>
      <c r="D75" s="7"/>
    </row>
    <row r="76" spans="3:4">
      <c r="C76" s="6"/>
      <c r="D76" s="7"/>
    </row>
    <row r="77" spans="3:4">
      <c r="C77" s="6"/>
      <c r="D77" s="7"/>
    </row>
    <row r="78" spans="3:4">
      <c r="C78" s="6"/>
      <c r="D78" s="7"/>
    </row>
    <row r="79" spans="3:4">
      <c r="C79" s="6"/>
      <c r="D79" s="7"/>
    </row>
    <row r="80" spans="3:4">
      <c r="C80" s="6"/>
      <c r="D80" s="7"/>
    </row>
    <row r="81" spans="3:4">
      <c r="C81" s="6"/>
      <c r="D81" s="7"/>
    </row>
    <row r="82" spans="3:4">
      <c r="C82" s="6"/>
      <c r="D82" s="7"/>
    </row>
    <row r="83" spans="3:4">
      <c r="C83" s="6"/>
      <c r="D83" s="7"/>
    </row>
    <row r="84" spans="3:4">
      <c r="C84" s="6"/>
      <c r="D84" s="7"/>
    </row>
    <row r="85" spans="3:4">
      <c r="C85" s="6"/>
      <c r="D85" s="7"/>
    </row>
    <row r="86" spans="3:4">
      <c r="C86" s="6"/>
      <c r="D86" s="7"/>
    </row>
    <row r="87" spans="3:4">
      <c r="C87" s="6"/>
      <c r="D87" s="7"/>
    </row>
    <row r="88" spans="3:4">
      <c r="C88" s="6"/>
      <c r="D88" s="7"/>
    </row>
    <row r="89" spans="3:4">
      <c r="C89" s="6"/>
      <c r="D89" s="7"/>
    </row>
    <row r="90" spans="3:4">
      <c r="C90" s="6"/>
      <c r="D90" s="7"/>
    </row>
    <row r="91" spans="3:4">
      <c r="C91" s="6"/>
      <c r="D91" s="7"/>
    </row>
    <row r="92" spans="3:4">
      <c r="C92" s="6"/>
      <c r="D92" s="7"/>
    </row>
    <row r="93" spans="3:4">
      <c r="C93" s="6"/>
      <c r="D93" s="7"/>
    </row>
    <row r="94" spans="3:4">
      <c r="C94" s="6"/>
      <c r="D94" s="7"/>
    </row>
    <row r="95" spans="3:4">
      <c r="C95" s="6"/>
      <c r="D95" s="7"/>
    </row>
    <row r="96" spans="3:4">
      <c r="C96" s="6"/>
      <c r="D96" s="7"/>
    </row>
    <row r="97" spans="3:4">
      <c r="C97" s="6"/>
      <c r="D97" s="7"/>
    </row>
    <row r="98" spans="3:4">
      <c r="C98" s="6"/>
      <c r="D98" s="7"/>
    </row>
    <row r="99" spans="3:4">
      <c r="C99" s="6"/>
      <c r="D99" s="7"/>
    </row>
    <row r="100" spans="3:4">
      <c r="C100" s="6"/>
      <c r="D100" s="7"/>
    </row>
    <row r="101" spans="3:4">
      <c r="C101" s="6"/>
      <c r="D101" s="7"/>
    </row>
    <row r="102" spans="3:4">
      <c r="C102" s="6" t="str">
        <f t="shared" ref="C102:C133" si="2">IF(D102="","",D102/$B$3)</f>
        <v/>
      </c>
      <c r="D102" s="7"/>
    </row>
    <row r="103" spans="3:4">
      <c r="C103" s="6" t="str">
        <f t="shared" si="2"/>
        <v/>
      </c>
      <c r="D103" s="7"/>
    </row>
    <row r="104" spans="3:4">
      <c r="C104" s="6" t="str">
        <f t="shared" si="2"/>
        <v/>
      </c>
      <c r="D104" s="7"/>
    </row>
    <row r="105" spans="3:4">
      <c r="C105" s="6" t="str">
        <f t="shared" si="2"/>
        <v/>
      </c>
      <c r="D105" s="7"/>
    </row>
    <row r="106" spans="3:4">
      <c r="C106" s="6" t="str">
        <f t="shared" si="2"/>
        <v/>
      </c>
      <c r="D106" s="7"/>
    </row>
    <row r="107" spans="3:4">
      <c r="C107" s="6" t="str">
        <f t="shared" si="2"/>
        <v/>
      </c>
      <c r="D107" s="7"/>
    </row>
    <row r="108" spans="3:4">
      <c r="C108" s="6" t="str">
        <f t="shared" si="2"/>
        <v/>
      </c>
      <c r="D108" s="7"/>
    </row>
    <row r="109" spans="3:4">
      <c r="C109" s="6" t="str">
        <f t="shared" si="2"/>
        <v/>
      </c>
      <c r="D109" s="7"/>
    </row>
    <row r="110" spans="3:4">
      <c r="C110" s="6" t="str">
        <f t="shared" si="2"/>
        <v/>
      </c>
      <c r="D110" s="7"/>
    </row>
    <row r="111" spans="3:4">
      <c r="C111" s="6" t="str">
        <f t="shared" si="2"/>
        <v/>
      </c>
      <c r="D111" s="7"/>
    </row>
    <row r="112" spans="3:4">
      <c r="C112" s="6" t="str">
        <f t="shared" si="2"/>
        <v/>
      </c>
      <c r="D112" s="7"/>
    </row>
    <row r="113" spans="3:4">
      <c r="C113" s="6" t="str">
        <f t="shared" si="2"/>
        <v/>
      </c>
      <c r="D113" s="7"/>
    </row>
    <row r="114" spans="3:4">
      <c r="C114" s="6" t="str">
        <f t="shared" si="2"/>
        <v/>
      </c>
      <c r="D114" s="7"/>
    </row>
    <row r="115" spans="3:4">
      <c r="C115" s="6" t="str">
        <f t="shared" si="2"/>
        <v/>
      </c>
      <c r="D115" s="7"/>
    </row>
    <row r="116" spans="3:4">
      <c r="C116" s="6" t="str">
        <f t="shared" si="2"/>
        <v/>
      </c>
      <c r="D116" s="7"/>
    </row>
    <row r="117" spans="3:4">
      <c r="C117" s="6" t="str">
        <f t="shared" si="2"/>
        <v/>
      </c>
      <c r="D117" s="7"/>
    </row>
    <row r="118" spans="3:4">
      <c r="C118" s="6" t="str">
        <f t="shared" si="2"/>
        <v/>
      </c>
      <c r="D118" s="7"/>
    </row>
    <row r="119" spans="3:4">
      <c r="C119" s="6" t="str">
        <f t="shared" si="2"/>
        <v/>
      </c>
      <c r="D119" s="7"/>
    </row>
    <row r="120" spans="3:4">
      <c r="C120" s="6" t="str">
        <f t="shared" si="2"/>
        <v/>
      </c>
      <c r="D120" s="7"/>
    </row>
    <row r="121" spans="3:4">
      <c r="C121" s="6" t="str">
        <f t="shared" si="2"/>
        <v/>
      </c>
      <c r="D121" s="7"/>
    </row>
    <row r="122" spans="3:4">
      <c r="C122" s="6" t="str">
        <f t="shared" si="2"/>
        <v/>
      </c>
      <c r="D122" s="7"/>
    </row>
    <row r="123" spans="3:4">
      <c r="C123" s="6" t="str">
        <f t="shared" si="2"/>
        <v/>
      </c>
      <c r="D123" s="7"/>
    </row>
    <row r="124" spans="3:4">
      <c r="C124" s="6" t="str">
        <f t="shared" si="2"/>
        <v/>
      </c>
      <c r="D124" s="7"/>
    </row>
    <row r="125" spans="3:4">
      <c r="C125" s="6" t="str">
        <f t="shared" si="2"/>
        <v/>
      </c>
      <c r="D125" s="7"/>
    </row>
    <row r="126" spans="3:4">
      <c r="C126" s="6" t="str">
        <f t="shared" si="2"/>
        <v/>
      </c>
      <c r="D126" s="7"/>
    </row>
    <row r="127" spans="3:4">
      <c r="C127" s="6" t="str">
        <f t="shared" si="2"/>
        <v/>
      </c>
      <c r="D127" s="7"/>
    </row>
    <row r="128" spans="3:4">
      <c r="C128" s="6" t="str">
        <f t="shared" si="2"/>
        <v/>
      </c>
      <c r="D128" s="7"/>
    </row>
    <row r="129" spans="3:4">
      <c r="C129" s="6" t="str">
        <f t="shared" si="2"/>
        <v/>
      </c>
      <c r="D129" s="7"/>
    </row>
    <row r="130" spans="3:4">
      <c r="C130" s="6" t="str">
        <f t="shared" si="2"/>
        <v/>
      </c>
      <c r="D130" s="7"/>
    </row>
    <row r="131" spans="3:4">
      <c r="C131" s="6" t="str">
        <f t="shared" si="2"/>
        <v/>
      </c>
      <c r="D131" s="7"/>
    </row>
    <row r="132" spans="3:4">
      <c r="C132" s="6" t="str">
        <f t="shared" si="2"/>
        <v/>
      </c>
      <c r="D132" s="7"/>
    </row>
    <row r="133" spans="3:4">
      <c r="C133" s="6" t="str">
        <f t="shared" si="2"/>
        <v/>
      </c>
      <c r="D133" s="7"/>
    </row>
    <row r="134" spans="3:4">
      <c r="C134" s="6" t="str">
        <f t="shared" ref="C134:C165" si="3">IF(D134="","",D134/$B$3)</f>
        <v/>
      </c>
      <c r="D134" s="7"/>
    </row>
    <row r="135" spans="3:4">
      <c r="C135" s="6" t="str">
        <f t="shared" si="3"/>
        <v/>
      </c>
      <c r="D135" s="7"/>
    </row>
    <row r="136" spans="3:4">
      <c r="C136" s="6" t="str">
        <f t="shared" si="3"/>
        <v/>
      </c>
      <c r="D136" s="7"/>
    </row>
    <row r="137" spans="3:4">
      <c r="C137" s="6" t="str">
        <f t="shared" si="3"/>
        <v/>
      </c>
      <c r="D137" s="7"/>
    </row>
    <row r="138" spans="3:4">
      <c r="C138" s="6" t="str">
        <f t="shared" si="3"/>
        <v/>
      </c>
      <c r="D138" s="7"/>
    </row>
    <row r="139" spans="3:4">
      <c r="C139" s="6" t="str">
        <f t="shared" si="3"/>
        <v/>
      </c>
      <c r="D139" s="7"/>
    </row>
    <row r="140" spans="3:4">
      <c r="C140" s="6" t="str">
        <f t="shared" si="3"/>
        <v/>
      </c>
      <c r="D140" s="7"/>
    </row>
    <row r="141" spans="3:4">
      <c r="C141" s="6" t="str">
        <f t="shared" si="3"/>
        <v/>
      </c>
      <c r="D141" s="7"/>
    </row>
    <row r="142" spans="3:4">
      <c r="C142" s="6" t="str">
        <f t="shared" si="3"/>
        <v/>
      </c>
      <c r="D142" s="7"/>
    </row>
    <row r="143" spans="3:4">
      <c r="C143" s="6" t="str">
        <f t="shared" si="3"/>
        <v/>
      </c>
      <c r="D143" s="7"/>
    </row>
    <row r="144" spans="3:4">
      <c r="C144" s="6" t="str">
        <f t="shared" si="3"/>
        <v/>
      </c>
      <c r="D144" s="7"/>
    </row>
    <row r="145" spans="3:4">
      <c r="C145" s="6" t="str">
        <f t="shared" si="3"/>
        <v/>
      </c>
      <c r="D145" s="7"/>
    </row>
    <row r="146" spans="3:4">
      <c r="C146" s="6" t="str">
        <f t="shared" si="3"/>
        <v/>
      </c>
      <c r="D146" s="7"/>
    </row>
    <row r="147" spans="3:4">
      <c r="C147" s="6" t="str">
        <f t="shared" si="3"/>
        <v/>
      </c>
      <c r="D147" s="7"/>
    </row>
    <row r="148" spans="3:4">
      <c r="C148" s="6" t="str">
        <f t="shared" si="3"/>
        <v/>
      </c>
      <c r="D148" s="7"/>
    </row>
    <row r="149" spans="3:4">
      <c r="C149" s="6" t="str">
        <f t="shared" si="3"/>
        <v/>
      </c>
      <c r="D149" s="7"/>
    </row>
    <row r="150" spans="3:4">
      <c r="C150" s="6" t="str">
        <f t="shared" si="3"/>
        <v/>
      </c>
      <c r="D150" s="7"/>
    </row>
    <row r="151" spans="3:4">
      <c r="C151" s="6" t="str">
        <f t="shared" si="3"/>
        <v/>
      </c>
      <c r="D151" s="7"/>
    </row>
    <row r="152" spans="3:4">
      <c r="C152" s="6" t="str">
        <f t="shared" si="3"/>
        <v/>
      </c>
      <c r="D152" s="7"/>
    </row>
    <row r="153" spans="3:4">
      <c r="C153" s="6" t="str">
        <f t="shared" si="3"/>
        <v/>
      </c>
      <c r="D153" s="7"/>
    </row>
    <row r="154" spans="3:4">
      <c r="C154" s="6" t="str">
        <f t="shared" si="3"/>
        <v/>
      </c>
      <c r="D154" s="7"/>
    </row>
    <row r="155" spans="3:4">
      <c r="C155" s="6" t="str">
        <f t="shared" si="3"/>
        <v/>
      </c>
      <c r="D155" s="7"/>
    </row>
    <row r="156" spans="3:4">
      <c r="C156" s="6" t="str">
        <f t="shared" si="3"/>
        <v/>
      </c>
      <c r="D156" s="7"/>
    </row>
    <row r="157" spans="3:4">
      <c r="C157" s="6" t="str">
        <f t="shared" si="3"/>
        <v/>
      </c>
      <c r="D157" s="7"/>
    </row>
    <row r="158" spans="3:4">
      <c r="C158" s="6" t="str">
        <f t="shared" si="3"/>
        <v/>
      </c>
      <c r="D158" s="7"/>
    </row>
    <row r="159" spans="3:4">
      <c r="C159" s="6" t="str">
        <f t="shared" si="3"/>
        <v/>
      </c>
      <c r="D159" s="7"/>
    </row>
    <row r="160" spans="3:4">
      <c r="C160" s="6" t="str">
        <f t="shared" si="3"/>
        <v/>
      </c>
      <c r="D160" s="7"/>
    </row>
    <row r="161" spans="3:4">
      <c r="C161" s="6" t="str">
        <f t="shared" si="3"/>
        <v/>
      </c>
      <c r="D161" s="7"/>
    </row>
    <row r="162" spans="3:4">
      <c r="C162" s="6" t="str">
        <f t="shared" si="3"/>
        <v/>
      </c>
      <c r="D162" s="7"/>
    </row>
    <row r="163" spans="3:4">
      <c r="C163" s="6" t="str">
        <f t="shared" si="3"/>
        <v/>
      </c>
      <c r="D163" s="7"/>
    </row>
    <row r="164" spans="3:4">
      <c r="C164" s="6" t="str">
        <f t="shared" si="3"/>
        <v/>
      </c>
      <c r="D164" s="7"/>
    </row>
    <row r="165" spans="3:4">
      <c r="C165" s="6" t="str">
        <f t="shared" si="3"/>
        <v/>
      </c>
      <c r="D165" s="7"/>
    </row>
    <row r="166" spans="3:4">
      <c r="C166" s="6" t="str">
        <f t="shared" ref="C166:C197" si="4">IF(D166="","",D166/$B$3)</f>
        <v/>
      </c>
      <c r="D166" s="7"/>
    </row>
    <row r="167" spans="3:4">
      <c r="C167" s="6" t="str">
        <f t="shared" si="4"/>
        <v/>
      </c>
      <c r="D167" s="7"/>
    </row>
    <row r="168" spans="3:4">
      <c r="C168" s="6" t="str">
        <f t="shared" si="4"/>
        <v/>
      </c>
      <c r="D168" s="7"/>
    </row>
    <row r="169" spans="3:4">
      <c r="C169" s="6" t="str">
        <f t="shared" si="4"/>
        <v/>
      </c>
      <c r="D169" s="7"/>
    </row>
    <row r="170" spans="3:4">
      <c r="C170" s="6" t="str">
        <f t="shared" si="4"/>
        <v/>
      </c>
      <c r="D170" s="7"/>
    </row>
    <row r="171" spans="3:4">
      <c r="C171" s="6" t="str">
        <f t="shared" si="4"/>
        <v/>
      </c>
      <c r="D171" s="7"/>
    </row>
    <row r="172" spans="3:4">
      <c r="C172" s="6" t="str">
        <f t="shared" si="4"/>
        <v/>
      </c>
      <c r="D172" s="7"/>
    </row>
    <row r="173" spans="3:4">
      <c r="C173" s="6" t="str">
        <f t="shared" si="4"/>
        <v/>
      </c>
      <c r="D173" s="7"/>
    </row>
    <row r="174" spans="3:4">
      <c r="C174" s="6" t="str">
        <f t="shared" si="4"/>
        <v/>
      </c>
      <c r="D174" s="7"/>
    </row>
    <row r="175" spans="3:4">
      <c r="C175" s="6" t="str">
        <f t="shared" si="4"/>
        <v/>
      </c>
      <c r="D175" s="7"/>
    </row>
    <row r="176" spans="3:4">
      <c r="C176" s="6" t="str">
        <f t="shared" si="4"/>
        <v/>
      </c>
      <c r="D176" s="7"/>
    </row>
    <row r="177" spans="3:4">
      <c r="C177" s="6" t="str">
        <f t="shared" si="4"/>
        <v/>
      </c>
      <c r="D177" s="7"/>
    </row>
    <row r="178" spans="3:4">
      <c r="C178" s="6" t="str">
        <f t="shared" si="4"/>
        <v/>
      </c>
      <c r="D178" s="7"/>
    </row>
    <row r="179" spans="3:4">
      <c r="C179" s="6" t="str">
        <f t="shared" si="4"/>
        <v/>
      </c>
      <c r="D179" s="7"/>
    </row>
    <row r="180" spans="3:4">
      <c r="C180" s="6" t="str">
        <f t="shared" si="4"/>
        <v/>
      </c>
      <c r="D180" s="7"/>
    </row>
    <row r="181" spans="3:4">
      <c r="C181" s="6" t="str">
        <f t="shared" si="4"/>
        <v/>
      </c>
      <c r="D181" s="7"/>
    </row>
    <row r="182" spans="3:4">
      <c r="C182" s="6" t="str">
        <f t="shared" si="4"/>
        <v/>
      </c>
      <c r="D182" s="7"/>
    </row>
    <row r="183" spans="3:4">
      <c r="C183" s="6" t="str">
        <f t="shared" si="4"/>
        <v/>
      </c>
      <c r="D183" s="7"/>
    </row>
    <row r="184" spans="3:4">
      <c r="C184" s="6" t="str">
        <f t="shared" si="4"/>
        <v/>
      </c>
      <c r="D184" s="7"/>
    </row>
    <row r="185" spans="3:4">
      <c r="C185" s="6" t="str">
        <f t="shared" si="4"/>
        <v/>
      </c>
      <c r="D185" s="7"/>
    </row>
    <row r="186" spans="3:4">
      <c r="C186" s="6" t="str">
        <f t="shared" si="4"/>
        <v/>
      </c>
      <c r="D186" s="7"/>
    </row>
    <row r="187" spans="3:4">
      <c r="C187" s="6" t="str">
        <f t="shared" si="4"/>
        <v/>
      </c>
      <c r="D187" s="7"/>
    </row>
    <row r="188" spans="3:4">
      <c r="C188" s="6" t="str">
        <f t="shared" si="4"/>
        <v/>
      </c>
      <c r="D188" s="7"/>
    </row>
    <row r="189" spans="3:4">
      <c r="C189" s="6" t="str">
        <f t="shared" si="4"/>
        <v/>
      </c>
      <c r="D189" s="7"/>
    </row>
    <row r="190" spans="3:4">
      <c r="C190" s="6" t="str">
        <f t="shared" si="4"/>
        <v/>
      </c>
      <c r="D190" s="7"/>
    </row>
    <row r="191" spans="3:4">
      <c r="C191" s="6" t="str">
        <f t="shared" si="4"/>
        <v/>
      </c>
      <c r="D191" s="7"/>
    </row>
    <row r="192" spans="3:4">
      <c r="C192" s="6" t="str">
        <f t="shared" si="4"/>
        <v/>
      </c>
      <c r="D192" s="7"/>
    </row>
    <row r="193" spans="3:4">
      <c r="C193" s="6" t="str">
        <f t="shared" si="4"/>
        <v/>
      </c>
      <c r="D193" s="7"/>
    </row>
    <row r="194" spans="3:4">
      <c r="C194" s="6" t="str">
        <f t="shared" si="4"/>
        <v/>
      </c>
      <c r="D194" s="7"/>
    </row>
    <row r="195" spans="3:4">
      <c r="C195" s="6" t="str">
        <f t="shared" si="4"/>
        <v/>
      </c>
      <c r="D195" s="7"/>
    </row>
    <row r="196" spans="3:4">
      <c r="C196" s="6" t="str">
        <f t="shared" si="4"/>
        <v/>
      </c>
      <c r="D196" s="7"/>
    </row>
    <row r="197" spans="3:4">
      <c r="C197" s="6" t="str">
        <f t="shared" si="4"/>
        <v/>
      </c>
      <c r="D197" s="7"/>
    </row>
    <row r="198" spans="3:4">
      <c r="C198" s="6" t="str">
        <f t="shared" ref="C198:C229" si="5">IF(D198="","",D198/$B$3)</f>
        <v/>
      </c>
      <c r="D198" s="7"/>
    </row>
    <row r="199" spans="3:4">
      <c r="C199" s="6" t="str">
        <f t="shared" si="5"/>
        <v/>
      </c>
      <c r="D199" s="7"/>
    </row>
    <row r="200" spans="3:4">
      <c r="C200" s="6" t="str">
        <f t="shared" si="5"/>
        <v/>
      </c>
      <c r="D200" s="7"/>
    </row>
    <row r="201" spans="3:4">
      <c r="C201" s="6" t="str">
        <f t="shared" si="5"/>
        <v/>
      </c>
      <c r="D201" s="7"/>
    </row>
    <row r="202" spans="3:4">
      <c r="C202" s="6" t="str">
        <f t="shared" si="5"/>
        <v/>
      </c>
      <c r="D202" s="7"/>
    </row>
    <row r="203" spans="3:4">
      <c r="C203" s="6" t="str">
        <f t="shared" si="5"/>
        <v/>
      </c>
      <c r="D203" s="7"/>
    </row>
    <row r="204" spans="3:4">
      <c r="C204" s="6" t="str">
        <f t="shared" si="5"/>
        <v/>
      </c>
      <c r="D204" s="7"/>
    </row>
    <row r="205" spans="3:4">
      <c r="C205" s="6" t="str">
        <f t="shared" si="5"/>
        <v/>
      </c>
      <c r="D205" s="7"/>
    </row>
    <row r="206" spans="3:4">
      <c r="C206" s="6" t="str">
        <f t="shared" si="5"/>
        <v/>
      </c>
      <c r="D206" s="7"/>
    </row>
    <row r="207" spans="3:4">
      <c r="C207" s="6" t="str">
        <f t="shared" si="5"/>
        <v/>
      </c>
      <c r="D207" s="7"/>
    </row>
    <row r="208" spans="3:4">
      <c r="C208" s="6" t="str">
        <f t="shared" si="5"/>
        <v/>
      </c>
      <c r="D208" s="7"/>
    </row>
    <row r="209" spans="3:4">
      <c r="C209" s="6" t="str">
        <f t="shared" si="5"/>
        <v/>
      </c>
      <c r="D209" s="7"/>
    </row>
    <row r="210" spans="3:4">
      <c r="C210" s="6" t="str">
        <f t="shared" si="5"/>
        <v/>
      </c>
      <c r="D210" s="7"/>
    </row>
    <row r="211" spans="3:4">
      <c r="C211" s="6" t="str">
        <f t="shared" si="5"/>
        <v/>
      </c>
      <c r="D211" s="7"/>
    </row>
    <row r="212" spans="3:4">
      <c r="C212" s="6" t="str">
        <f t="shared" si="5"/>
        <v/>
      </c>
      <c r="D212" s="7"/>
    </row>
    <row r="213" spans="3:4">
      <c r="C213" s="6" t="str">
        <f t="shared" si="5"/>
        <v/>
      </c>
      <c r="D213" s="7"/>
    </row>
    <row r="214" spans="3:4">
      <c r="C214" s="6" t="str">
        <f t="shared" si="5"/>
        <v/>
      </c>
      <c r="D214" s="7"/>
    </row>
    <row r="215" spans="3:4">
      <c r="C215" s="6" t="str">
        <f t="shared" si="5"/>
        <v/>
      </c>
      <c r="D215" s="7"/>
    </row>
    <row r="216" spans="3:4">
      <c r="C216" s="6" t="str">
        <f t="shared" si="5"/>
        <v/>
      </c>
      <c r="D216" s="7"/>
    </row>
    <row r="217" spans="3:4">
      <c r="C217" s="6" t="str">
        <f t="shared" si="5"/>
        <v/>
      </c>
      <c r="D217" s="7"/>
    </row>
    <row r="218" spans="3:4">
      <c r="C218" s="6" t="str">
        <f t="shared" si="5"/>
        <v/>
      </c>
      <c r="D218" s="7"/>
    </row>
    <row r="219" spans="3:4">
      <c r="C219" s="6" t="str">
        <f t="shared" si="5"/>
        <v/>
      </c>
      <c r="D219" s="7"/>
    </row>
    <row r="220" spans="3:4">
      <c r="C220" s="6" t="str">
        <f t="shared" si="5"/>
        <v/>
      </c>
      <c r="D220" s="7"/>
    </row>
    <row r="221" spans="3:4">
      <c r="C221" s="6" t="str">
        <f t="shared" si="5"/>
        <v/>
      </c>
      <c r="D221" s="7"/>
    </row>
    <row r="222" spans="3:4">
      <c r="C222" s="6" t="str">
        <f t="shared" si="5"/>
        <v/>
      </c>
      <c r="D222" s="7"/>
    </row>
    <row r="223" spans="3:4">
      <c r="C223" s="6" t="str">
        <f t="shared" si="5"/>
        <v/>
      </c>
      <c r="D223" s="7"/>
    </row>
    <row r="224" spans="3:4">
      <c r="C224" s="6" t="str">
        <f t="shared" si="5"/>
        <v/>
      </c>
      <c r="D224" s="7"/>
    </row>
    <row r="225" spans="3:3">
      <c r="C225" s="6" t="str">
        <f t="shared" si="5"/>
        <v/>
      </c>
    </row>
    <row r="226" spans="3:3">
      <c r="C226" s="6" t="str">
        <f t="shared" si="5"/>
        <v/>
      </c>
    </row>
    <row r="227" spans="3:3">
      <c r="C227" s="6" t="str">
        <f t="shared" si="5"/>
        <v/>
      </c>
    </row>
    <row r="228" spans="3:3">
      <c r="C228" s="6" t="str">
        <f t="shared" si="5"/>
        <v/>
      </c>
    </row>
    <row r="229" spans="3:3">
      <c r="C229" s="6" t="str">
        <f t="shared" si="5"/>
        <v/>
      </c>
    </row>
    <row r="230" spans="3:3">
      <c r="C230" s="6" t="str">
        <f t="shared" ref="C230:C242" si="6">IF(D230="","",D230/$B$3)</f>
        <v/>
      </c>
    </row>
    <row r="231" spans="3:3">
      <c r="C231" s="6" t="str">
        <f t="shared" si="6"/>
        <v/>
      </c>
    </row>
    <row r="232" spans="3:3">
      <c r="C232" s="6" t="str">
        <f t="shared" si="6"/>
        <v/>
      </c>
    </row>
    <row r="233" spans="3:3">
      <c r="C233" s="6" t="str">
        <f t="shared" si="6"/>
        <v/>
      </c>
    </row>
    <row r="234" spans="3:3">
      <c r="C234" s="6" t="str">
        <f t="shared" si="6"/>
        <v/>
      </c>
    </row>
    <row r="235" spans="3:3">
      <c r="C235" s="6" t="str">
        <f t="shared" si="6"/>
        <v/>
      </c>
    </row>
    <row r="236" spans="3:3">
      <c r="C236" s="6" t="str">
        <f t="shared" si="6"/>
        <v/>
      </c>
    </row>
    <row r="237" spans="3:3">
      <c r="C237" s="6" t="str">
        <f t="shared" si="6"/>
        <v/>
      </c>
    </row>
    <row r="238" spans="3:3">
      <c r="C238" s="6" t="str">
        <f t="shared" si="6"/>
        <v/>
      </c>
    </row>
    <row r="239" spans="3:3">
      <c r="C239" s="6" t="str">
        <f t="shared" si="6"/>
        <v/>
      </c>
    </row>
    <row r="240" spans="3:3">
      <c r="C240" s="6" t="str">
        <f t="shared" si="6"/>
        <v/>
      </c>
    </row>
    <row r="241" spans="3:3">
      <c r="C241" s="6" t="str">
        <f t="shared" si="6"/>
        <v/>
      </c>
    </row>
    <row r="242" spans="3:3">
      <c r="C242" s="6" t="str">
        <f t="shared" si="6"/>
        <v/>
      </c>
    </row>
  </sheetData>
  <mergeCells count="1">
    <mergeCell ref="H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17"/>
  <sheetViews>
    <sheetView workbookViewId="0">
      <selection activeCell="F24" sqref="F24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bestFit="1" customWidth="1"/>
    <col min="5" max="5" width="20.85546875" bestFit="1" customWidth="1"/>
    <col min="6" max="6" width="26.85546875" bestFit="1" customWidth="1"/>
    <col min="8" max="8" width="20.85546875" bestFit="1" customWidth="1"/>
  </cols>
  <sheetData>
    <row r="1" spans="1:9">
      <c r="A1" s="2" t="s">
        <v>192</v>
      </c>
      <c r="B1" s="2"/>
    </row>
    <row r="2" spans="1:9">
      <c r="D2" t="s">
        <v>498</v>
      </c>
      <c r="E2" s="11">
        <f>SUM(C6:C1000)</f>
        <v>446.8780487804878</v>
      </c>
    </row>
    <row r="3" spans="1:9">
      <c r="A3" s="1" t="s">
        <v>7</v>
      </c>
      <c r="B3" s="3">
        <v>20.5</v>
      </c>
      <c r="D3" s="14" t="s">
        <v>796</v>
      </c>
      <c r="E3" s="3">
        <v>5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40088</v>
      </c>
      <c r="B6" s="6">
        <f>SUM(C6:C9)</f>
        <v>47</v>
      </c>
      <c r="C6" s="6">
        <v>24</v>
      </c>
      <c r="D6" s="7"/>
      <c r="E6" t="s">
        <v>895</v>
      </c>
      <c r="F6" t="s">
        <v>193</v>
      </c>
      <c r="H6" t="s">
        <v>40</v>
      </c>
      <c r="I6" s="6">
        <f t="shared" ref="I6:I13" si="0">SUMIF($E$6:$E$999,H6,$C$6:$C$999)</f>
        <v>6</v>
      </c>
    </row>
    <row r="7" spans="1:9">
      <c r="C7" s="6">
        <v>1</v>
      </c>
      <c r="E7" t="s">
        <v>14</v>
      </c>
      <c r="F7" t="s">
        <v>194</v>
      </c>
      <c r="H7" t="s">
        <v>895</v>
      </c>
      <c r="I7" s="6">
        <f t="shared" si="0"/>
        <v>30</v>
      </c>
    </row>
    <row r="8" spans="1:9">
      <c r="C8" s="6">
        <v>2</v>
      </c>
      <c r="E8" t="s">
        <v>17</v>
      </c>
      <c r="F8" t="s">
        <v>195</v>
      </c>
      <c r="H8" t="s">
        <v>14</v>
      </c>
      <c r="I8" s="6">
        <f t="shared" si="0"/>
        <v>17.780487804878053</v>
      </c>
    </row>
    <row r="9" spans="1:9">
      <c r="C9" s="6">
        <v>20</v>
      </c>
      <c r="E9" t="s">
        <v>13</v>
      </c>
      <c r="F9" t="s">
        <v>196</v>
      </c>
      <c r="H9" t="s">
        <v>12</v>
      </c>
      <c r="I9" s="6">
        <f t="shared" si="0"/>
        <v>34.146341463414636</v>
      </c>
    </row>
    <row r="10" spans="1:9">
      <c r="A10" s="1">
        <v>40089</v>
      </c>
      <c r="B10" s="6">
        <f>SUM(C10:C15)</f>
        <v>90.926829268292693</v>
      </c>
      <c r="C10" s="6">
        <f>IF(D10="","",D10/$B$3)</f>
        <v>9.7560975609756095</v>
      </c>
      <c r="D10" s="7">
        <v>200</v>
      </c>
      <c r="E10" t="s">
        <v>16</v>
      </c>
      <c r="F10" t="s">
        <v>197</v>
      </c>
      <c r="H10" t="s">
        <v>15</v>
      </c>
      <c r="I10" s="6">
        <f t="shared" si="0"/>
        <v>1.2682926829268293</v>
      </c>
    </row>
    <row r="11" spans="1:9">
      <c r="C11" s="6">
        <f>IF(D11="","",D11/$B$3)</f>
        <v>8.1951219512195124</v>
      </c>
      <c r="D11" s="7">
        <v>168</v>
      </c>
      <c r="E11" t="s">
        <v>17</v>
      </c>
      <c r="F11" t="s">
        <v>911</v>
      </c>
      <c r="H11" t="s">
        <v>896</v>
      </c>
      <c r="I11" s="6">
        <f t="shared" si="0"/>
        <v>20</v>
      </c>
    </row>
    <row r="12" spans="1:9">
      <c r="C12" s="6">
        <f>IF(D12="","",D12/$B$3)</f>
        <v>31.512195121951219</v>
      </c>
      <c r="D12" s="7">
        <v>646</v>
      </c>
      <c r="E12" t="s">
        <v>37</v>
      </c>
      <c r="H12" t="s">
        <v>37</v>
      </c>
      <c r="I12" s="6">
        <f t="shared" si="0"/>
        <v>31.512195121951219</v>
      </c>
    </row>
    <row r="13" spans="1:9">
      <c r="C13" s="6">
        <f>IF(D13="","",D13/$B$3)</f>
        <v>1.9512195121951219</v>
      </c>
      <c r="D13" s="7">
        <v>40</v>
      </c>
      <c r="E13" t="s">
        <v>14</v>
      </c>
      <c r="F13" t="s">
        <v>198</v>
      </c>
      <c r="H13" t="s">
        <v>13</v>
      </c>
      <c r="I13" s="6">
        <f t="shared" si="0"/>
        <v>184</v>
      </c>
    </row>
    <row r="14" spans="1:9">
      <c r="C14" s="6">
        <f>IF(D14="","",D14/$B$3)</f>
        <v>19.512195121951219</v>
      </c>
      <c r="D14" s="7">
        <v>400</v>
      </c>
      <c r="E14" t="s">
        <v>16</v>
      </c>
      <c r="F14" t="s">
        <v>199</v>
      </c>
      <c r="H14" t="s">
        <v>17</v>
      </c>
      <c r="I14" s="6">
        <f>SUMIF($E$6:$E$999,H14,$C$6:$C$999)</f>
        <v>15.560975609756099</v>
      </c>
    </row>
    <row r="15" spans="1:9">
      <c r="C15" s="6">
        <v>20</v>
      </c>
      <c r="D15" s="7"/>
      <c r="E15" t="s">
        <v>13</v>
      </c>
      <c r="F15" t="s">
        <v>196</v>
      </c>
      <c r="H15" t="s">
        <v>35</v>
      </c>
      <c r="I15" s="6">
        <f t="shared" ref="I15:I23" si="1">SUMIF($E$6:$E$999,H15,$C$6:$C$999)</f>
        <v>0</v>
      </c>
    </row>
    <row r="16" spans="1:9">
      <c r="A16" s="1">
        <v>40090</v>
      </c>
      <c r="B16" s="6">
        <f>SUM(C16:C21)</f>
        <v>89.121951219512198</v>
      </c>
      <c r="C16" s="6">
        <f>IF(D16="","",D16/$B$3)</f>
        <v>34.146341463414636</v>
      </c>
      <c r="D16" s="7">
        <v>700</v>
      </c>
      <c r="E16" t="s">
        <v>12</v>
      </c>
      <c r="H16" t="s">
        <v>16</v>
      </c>
      <c r="I16" s="6">
        <f t="shared" si="1"/>
        <v>74.658536585365852</v>
      </c>
    </row>
    <row r="17" spans="1:9">
      <c r="C17" s="6">
        <v>14</v>
      </c>
      <c r="D17" s="7"/>
      <c r="E17" t="s">
        <v>13</v>
      </c>
      <c r="F17" t="s">
        <v>200</v>
      </c>
      <c r="H17" t="s">
        <v>277</v>
      </c>
      <c r="I17" s="6">
        <f t="shared" si="1"/>
        <v>0</v>
      </c>
    </row>
    <row r="18" spans="1:9">
      <c r="C18" s="6">
        <f>IF(D18="","",D18/$B$3)</f>
        <v>9.7560975609756095</v>
      </c>
      <c r="D18" s="7">
        <v>200</v>
      </c>
      <c r="E18" t="s">
        <v>16</v>
      </c>
      <c r="F18" t="s">
        <v>34</v>
      </c>
      <c r="H18" t="s">
        <v>56</v>
      </c>
      <c r="I18" s="6">
        <f t="shared" si="1"/>
        <v>0</v>
      </c>
    </row>
    <row r="19" spans="1:9">
      <c r="C19" s="6">
        <f>IF(D19="","",D19/$B$3)</f>
        <v>4.3902439024390247</v>
      </c>
      <c r="D19" s="7">
        <v>90</v>
      </c>
      <c r="E19" t="s">
        <v>17</v>
      </c>
      <c r="F19" t="s">
        <v>201</v>
      </c>
      <c r="H19" t="s">
        <v>50</v>
      </c>
      <c r="I19" s="6">
        <f t="shared" si="1"/>
        <v>0</v>
      </c>
    </row>
    <row r="20" spans="1:9">
      <c r="C20" s="6">
        <f>IF(D20="","",D20/$B$3)</f>
        <v>7.3170731707317076</v>
      </c>
      <c r="D20" s="7">
        <v>150</v>
      </c>
      <c r="E20" t="s">
        <v>14</v>
      </c>
      <c r="F20" t="s">
        <v>139</v>
      </c>
      <c r="H20" t="s">
        <v>19</v>
      </c>
      <c r="I20" s="6">
        <f t="shared" si="1"/>
        <v>0</v>
      </c>
    </row>
    <row r="21" spans="1:9">
      <c r="C21" s="6">
        <f>IF(D21="","",D21/$B$3)</f>
        <v>19.512195121951219</v>
      </c>
      <c r="D21" s="7">
        <v>400</v>
      </c>
      <c r="E21" t="s">
        <v>16</v>
      </c>
      <c r="F21" t="s">
        <v>199</v>
      </c>
      <c r="H21" t="s">
        <v>18</v>
      </c>
      <c r="I21" s="6">
        <f t="shared" si="1"/>
        <v>0</v>
      </c>
    </row>
    <row r="22" spans="1:9">
      <c r="A22" s="1">
        <v>40091</v>
      </c>
      <c r="B22" s="6">
        <f>SUM(C22:C25)</f>
        <v>89.121951219512198</v>
      </c>
      <c r="C22" s="6">
        <v>20</v>
      </c>
      <c r="D22" s="7"/>
      <c r="E22" t="s">
        <v>896</v>
      </c>
      <c r="F22" t="s">
        <v>202</v>
      </c>
      <c r="H22" t="s">
        <v>265</v>
      </c>
      <c r="I22" s="6">
        <f t="shared" si="1"/>
        <v>31.951219512195124</v>
      </c>
    </row>
    <row r="23" spans="1:9" ht="15.75" thickBot="1">
      <c r="C23" s="6">
        <f>IF(D23="","",D23/$B$3)</f>
        <v>5.1219512195121952</v>
      </c>
      <c r="D23" s="7">
        <v>105</v>
      </c>
      <c r="E23" t="s">
        <v>16</v>
      </c>
      <c r="F23" t="s">
        <v>34</v>
      </c>
      <c r="H23" s="16" t="s">
        <v>897</v>
      </c>
      <c r="I23" s="17">
        <f t="shared" si="1"/>
        <v>0</v>
      </c>
    </row>
    <row r="24" spans="1:9">
      <c r="C24" s="6">
        <v>24</v>
      </c>
      <c r="D24" s="7"/>
      <c r="E24" t="s">
        <v>265</v>
      </c>
      <c r="F24" t="s">
        <v>203</v>
      </c>
      <c r="H24" s="14" t="s">
        <v>504</v>
      </c>
      <c r="I24" s="6">
        <f>SUM(I6:I23)</f>
        <v>446.87804878048786</v>
      </c>
    </row>
    <row r="25" spans="1:9">
      <c r="C25" s="6">
        <v>40</v>
      </c>
      <c r="D25" s="7"/>
      <c r="E25" t="s">
        <v>13</v>
      </c>
      <c r="F25" t="s">
        <v>204</v>
      </c>
    </row>
    <row r="26" spans="1:9">
      <c r="A26" s="1">
        <v>40092</v>
      </c>
      <c r="B26" s="6">
        <f>SUM(C26:C27)</f>
        <v>56</v>
      </c>
      <c r="C26" s="6">
        <v>11</v>
      </c>
      <c r="D26" s="7"/>
      <c r="E26" t="s">
        <v>16</v>
      </c>
      <c r="F26" t="s">
        <v>33</v>
      </c>
    </row>
    <row r="27" spans="1:9">
      <c r="C27" s="6">
        <v>45</v>
      </c>
      <c r="D27" s="7"/>
      <c r="E27" t="s">
        <v>13</v>
      </c>
      <c r="F27" t="s">
        <v>204</v>
      </c>
    </row>
    <row r="28" spans="1:9">
      <c r="A28" s="1">
        <v>40093</v>
      </c>
      <c r="B28" s="6">
        <f>SUM(C28:C35)</f>
        <v>74.707317073170714</v>
      </c>
      <c r="C28" s="6">
        <v>45</v>
      </c>
      <c r="D28" s="7"/>
      <c r="E28" t="s">
        <v>13</v>
      </c>
      <c r="F28" t="s">
        <v>204</v>
      </c>
    </row>
    <row r="29" spans="1:9">
      <c r="C29" s="6">
        <v>6</v>
      </c>
      <c r="D29" s="7"/>
      <c r="E29" t="s">
        <v>40</v>
      </c>
      <c r="F29" t="s">
        <v>205</v>
      </c>
    </row>
    <row r="30" spans="1:9">
      <c r="C30" s="6">
        <f>IF(D30="","",D30/$B$3)</f>
        <v>6.2439024390243905</v>
      </c>
      <c r="D30" s="7">
        <v>128</v>
      </c>
      <c r="E30" t="s">
        <v>14</v>
      </c>
      <c r="F30" t="s">
        <v>27</v>
      </c>
    </row>
    <row r="31" spans="1:9">
      <c r="C31" s="6">
        <f>IF(D31="","",D31/$B$3)</f>
        <v>1.2682926829268293</v>
      </c>
      <c r="D31" s="7">
        <v>26</v>
      </c>
      <c r="E31" t="s">
        <v>15</v>
      </c>
      <c r="F31" t="s">
        <v>206</v>
      </c>
    </row>
    <row r="32" spans="1:9">
      <c r="C32" s="6">
        <f>IF(D32="","",D32/$B$3)</f>
        <v>1.2682926829268293</v>
      </c>
      <c r="D32" s="7">
        <v>26</v>
      </c>
      <c r="E32" t="s">
        <v>14</v>
      </c>
      <c r="F32" t="s">
        <v>31</v>
      </c>
    </row>
    <row r="33" spans="3:6">
      <c r="C33" s="6">
        <f>IF(D33="","",D33/$B$3)</f>
        <v>7.9512195121951219</v>
      </c>
      <c r="D33" s="7">
        <v>163</v>
      </c>
      <c r="E33" t="s">
        <v>265</v>
      </c>
      <c r="F33" t="s">
        <v>207</v>
      </c>
    </row>
    <row r="34" spans="3:6">
      <c r="C34" s="6">
        <f>IF(D34="","",D34/$B$3)</f>
        <v>0.97560975609756095</v>
      </c>
      <c r="D34" s="7">
        <v>20</v>
      </c>
      <c r="E34" t="s">
        <v>17</v>
      </c>
      <c r="F34" t="s">
        <v>208</v>
      </c>
    </row>
    <row r="35" spans="3:6">
      <c r="C35" s="6">
        <v>6</v>
      </c>
      <c r="D35" s="7"/>
      <c r="E35" t="s">
        <v>895</v>
      </c>
      <c r="F35" t="s">
        <v>209</v>
      </c>
    </row>
    <row r="36" spans="3:6">
      <c r="C36" s="6" t="str">
        <f t="shared" ref="C36:C99" si="2">IF(D36="","",D36/$B$3)</f>
        <v/>
      </c>
      <c r="D36" s="7"/>
    </row>
    <row r="37" spans="3:6">
      <c r="C37" s="6" t="str">
        <f t="shared" si="2"/>
        <v/>
      </c>
      <c r="D37" s="7"/>
    </row>
    <row r="38" spans="3:6">
      <c r="C38" s="6" t="str">
        <f t="shared" si="2"/>
        <v/>
      </c>
      <c r="D38" s="7"/>
    </row>
    <row r="39" spans="3:6">
      <c r="C39" s="6" t="str">
        <f t="shared" si="2"/>
        <v/>
      </c>
      <c r="D39" s="7"/>
    </row>
    <row r="40" spans="3:6">
      <c r="C40" s="6" t="str">
        <f t="shared" si="2"/>
        <v/>
      </c>
      <c r="D40" s="7"/>
    </row>
    <row r="41" spans="3:6">
      <c r="C41" s="6" t="str">
        <f t="shared" si="2"/>
        <v/>
      </c>
      <c r="D41" s="7"/>
    </row>
    <row r="42" spans="3:6">
      <c r="C42" s="6" t="str">
        <f t="shared" si="2"/>
        <v/>
      </c>
      <c r="D42" s="7"/>
    </row>
    <row r="43" spans="3:6">
      <c r="C43" s="6" t="str">
        <f t="shared" si="2"/>
        <v/>
      </c>
      <c r="D43" s="7"/>
    </row>
    <row r="44" spans="3:6">
      <c r="C44" s="6" t="str">
        <f t="shared" si="2"/>
        <v/>
      </c>
      <c r="D44" s="7"/>
    </row>
    <row r="45" spans="3:6">
      <c r="C45" s="6" t="str">
        <f t="shared" si="2"/>
        <v/>
      </c>
      <c r="D45" s="7"/>
    </row>
    <row r="46" spans="3:6">
      <c r="C46" s="6" t="str">
        <f t="shared" si="2"/>
        <v/>
      </c>
      <c r="D46" s="7"/>
    </row>
    <row r="47" spans="3:6">
      <c r="C47" s="6" t="str">
        <f t="shared" si="2"/>
        <v/>
      </c>
      <c r="D47" s="7"/>
    </row>
    <row r="48" spans="3:6">
      <c r="C48" s="6" t="str">
        <f t="shared" si="2"/>
        <v/>
      </c>
      <c r="D48" s="7"/>
    </row>
    <row r="49" spans="3:4">
      <c r="C49" s="6" t="str">
        <f t="shared" si="2"/>
        <v/>
      </c>
      <c r="D49" s="7"/>
    </row>
    <row r="50" spans="3:4">
      <c r="C50" s="6" t="str">
        <f t="shared" si="2"/>
        <v/>
      </c>
      <c r="D50" s="7"/>
    </row>
    <row r="51" spans="3:4">
      <c r="C51" s="6" t="str">
        <f t="shared" si="2"/>
        <v/>
      </c>
      <c r="D51" s="7"/>
    </row>
    <row r="52" spans="3:4">
      <c r="C52" s="6" t="str">
        <f t="shared" si="2"/>
        <v/>
      </c>
      <c r="D52" s="7"/>
    </row>
    <row r="53" spans="3:4">
      <c r="C53" s="6" t="str">
        <f t="shared" si="2"/>
        <v/>
      </c>
      <c r="D53" s="7"/>
    </row>
    <row r="54" spans="3:4">
      <c r="C54" s="6" t="str">
        <f t="shared" si="2"/>
        <v/>
      </c>
      <c r="D54" s="7"/>
    </row>
    <row r="55" spans="3:4">
      <c r="C55" s="6" t="str">
        <f t="shared" si="2"/>
        <v/>
      </c>
      <c r="D55" s="7"/>
    </row>
    <row r="56" spans="3:4">
      <c r="C56" s="6" t="str">
        <f t="shared" si="2"/>
        <v/>
      </c>
      <c r="D56" s="7"/>
    </row>
    <row r="57" spans="3:4">
      <c r="C57" s="6" t="str">
        <f t="shared" si="2"/>
        <v/>
      </c>
      <c r="D57" s="7"/>
    </row>
    <row r="58" spans="3:4">
      <c r="C58" s="6" t="str">
        <f t="shared" si="2"/>
        <v/>
      </c>
      <c r="D58" s="7"/>
    </row>
    <row r="59" spans="3:4">
      <c r="C59" s="6" t="str">
        <f t="shared" si="2"/>
        <v/>
      </c>
      <c r="D59" s="7"/>
    </row>
    <row r="60" spans="3:4">
      <c r="C60" s="6" t="str">
        <f t="shared" si="2"/>
        <v/>
      </c>
      <c r="D60" s="7"/>
    </row>
    <row r="61" spans="3:4">
      <c r="C61" s="6" t="str">
        <f t="shared" si="2"/>
        <v/>
      </c>
      <c r="D61" s="7"/>
    </row>
    <row r="62" spans="3:4">
      <c r="C62" s="6" t="str">
        <f t="shared" si="2"/>
        <v/>
      </c>
      <c r="D62" s="7"/>
    </row>
    <row r="63" spans="3:4">
      <c r="C63" s="6" t="str">
        <f t="shared" si="2"/>
        <v/>
      </c>
      <c r="D63" s="7"/>
    </row>
    <row r="64" spans="3:4">
      <c r="C64" s="6" t="str">
        <f t="shared" si="2"/>
        <v/>
      </c>
      <c r="D64" s="7"/>
    </row>
    <row r="65" spans="3:4">
      <c r="C65" s="6" t="str">
        <f t="shared" si="2"/>
        <v/>
      </c>
      <c r="D65" s="7"/>
    </row>
    <row r="66" spans="3:4">
      <c r="C66" s="6" t="str">
        <f t="shared" si="2"/>
        <v/>
      </c>
      <c r="D66" s="7"/>
    </row>
    <row r="67" spans="3:4">
      <c r="C67" s="6" t="str">
        <f t="shared" si="2"/>
        <v/>
      </c>
      <c r="D67" s="7"/>
    </row>
    <row r="68" spans="3:4">
      <c r="C68" s="6" t="str">
        <f t="shared" si="2"/>
        <v/>
      </c>
      <c r="D68" s="7"/>
    </row>
    <row r="69" spans="3:4">
      <c r="C69" s="6" t="str">
        <f t="shared" si="2"/>
        <v/>
      </c>
      <c r="D69" s="7"/>
    </row>
    <row r="70" spans="3:4">
      <c r="C70" s="6" t="str">
        <f t="shared" si="2"/>
        <v/>
      </c>
      <c r="D70" s="7"/>
    </row>
    <row r="71" spans="3:4">
      <c r="C71" s="6" t="str">
        <f t="shared" si="2"/>
        <v/>
      </c>
      <c r="D71" s="7"/>
    </row>
    <row r="72" spans="3:4">
      <c r="C72" s="6" t="str">
        <f t="shared" si="2"/>
        <v/>
      </c>
      <c r="D72" s="7"/>
    </row>
    <row r="73" spans="3:4">
      <c r="C73" s="6" t="str">
        <f t="shared" si="2"/>
        <v/>
      </c>
      <c r="D73" s="7"/>
    </row>
    <row r="74" spans="3:4">
      <c r="C74" s="6" t="str">
        <f t="shared" si="2"/>
        <v/>
      </c>
      <c r="D74" s="7"/>
    </row>
    <row r="75" spans="3:4">
      <c r="C75" s="6" t="str">
        <f t="shared" si="2"/>
        <v/>
      </c>
      <c r="D75" s="7"/>
    </row>
    <row r="76" spans="3:4">
      <c r="C76" s="6" t="str">
        <f t="shared" si="2"/>
        <v/>
      </c>
      <c r="D76" s="7"/>
    </row>
    <row r="77" spans="3:4">
      <c r="C77" s="6" t="str">
        <f t="shared" si="2"/>
        <v/>
      </c>
      <c r="D77" s="7"/>
    </row>
    <row r="78" spans="3:4">
      <c r="C78" s="6" t="str">
        <f t="shared" si="2"/>
        <v/>
      </c>
      <c r="D78" s="7"/>
    </row>
    <row r="79" spans="3:4">
      <c r="C79" s="6" t="str">
        <f t="shared" si="2"/>
        <v/>
      </c>
      <c r="D79" s="7"/>
    </row>
    <row r="80" spans="3:4">
      <c r="C80" s="6" t="str">
        <f t="shared" si="2"/>
        <v/>
      </c>
      <c r="D80" s="7"/>
    </row>
    <row r="81" spans="3:4">
      <c r="C81" s="6" t="str">
        <f t="shared" si="2"/>
        <v/>
      </c>
      <c r="D81" s="7"/>
    </row>
    <row r="82" spans="3:4">
      <c r="C82" s="6" t="str">
        <f t="shared" si="2"/>
        <v/>
      </c>
      <c r="D82" s="7"/>
    </row>
    <row r="83" spans="3:4">
      <c r="C83" s="6" t="str">
        <f t="shared" si="2"/>
        <v/>
      </c>
      <c r="D83" s="7"/>
    </row>
    <row r="84" spans="3:4">
      <c r="C84" s="6" t="str">
        <f t="shared" si="2"/>
        <v/>
      </c>
      <c r="D84" s="7"/>
    </row>
    <row r="85" spans="3:4">
      <c r="C85" s="6" t="str">
        <f t="shared" si="2"/>
        <v/>
      </c>
      <c r="D85" s="7"/>
    </row>
    <row r="86" spans="3:4">
      <c r="C86" s="6" t="str">
        <f t="shared" si="2"/>
        <v/>
      </c>
      <c r="D86" s="7"/>
    </row>
    <row r="87" spans="3:4">
      <c r="C87" s="6" t="str">
        <f t="shared" si="2"/>
        <v/>
      </c>
      <c r="D87" s="7"/>
    </row>
    <row r="88" spans="3:4">
      <c r="C88" s="6" t="str">
        <f t="shared" si="2"/>
        <v/>
      </c>
      <c r="D88" s="7"/>
    </row>
    <row r="89" spans="3:4">
      <c r="C89" s="6" t="str">
        <f t="shared" si="2"/>
        <v/>
      </c>
      <c r="D89" s="7"/>
    </row>
    <row r="90" spans="3:4">
      <c r="C90" s="6" t="str">
        <f t="shared" si="2"/>
        <v/>
      </c>
      <c r="D90" s="7"/>
    </row>
    <row r="91" spans="3:4">
      <c r="C91" s="6" t="str">
        <f t="shared" si="2"/>
        <v/>
      </c>
      <c r="D91" s="7"/>
    </row>
    <row r="92" spans="3:4">
      <c r="C92" s="6" t="str">
        <f t="shared" si="2"/>
        <v/>
      </c>
      <c r="D92" s="7"/>
    </row>
    <row r="93" spans="3:4">
      <c r="C93" s="6" t="str">
        <f t="shared" si="2"/>
        <v/>
      </c>
      <c r="D93" s="7"/>
    </row>
    <row r="94" spans="3:4">
      <c r="C94" s="6" t="str">
        <f t="shared" si="2"/>
        <v/>
      </c>
      <c r="D94" s="7"/>
    </row>
    <row r="95" spans="3:4">
      <c r="C95" s="6" t="str">
        <f t="shared" si="2"/>
        <v/>
      </c>
      <c r="D95" s="7"/>
    </row>
    <row r="96" spans="3:4">
      <c r="C96" s="6" t="str">
        <f t="shared" si="2"/>
        <v/>
      </c>
      <c r="D96" s="7"/>
    </row>
    <row r="97" spans="3:4">
      <c r="C97" s="6" t="str">
        <f t="shared" si="2"/>
        <v/>
      </c>
      <c r="D97" s="7"/>
    </row>
    <row r="98" spans="3:4">
      <c r="C98" s="6" t="str">
        <f t="shared" si="2"/>
        <v/>
      </c>
      <c r="D98" s="7"/>
    </row>
    <row r="99" spans="3:4">
      <c r="C99" s="6" t="str">
        <f t="shared" si="2"/>
        <v/>
      </c>
      <c r="D99" s="7"/>
    </row>
    <row r="100" spans="3:4">
      <c r="C100" s="6" t="str">
        <f t="shared" ref="C100:C163" si="3">IF(D100="","",D100/$B$3)</f>
        <v/>
      </c>
      <c r="D100" s="7"/>
    </row>
    <row r="101" spans="3:4">
      <c r="C101" s="6" t="str">
        <f t="shared" si="3"/>
        <v/>
      </c>
      <c r="D101" s="7"/>
    </row>
    <row r="102" spans="3:4">
      <c r="C102" s="6" t="str">
        <f t="shared" si="3"/>
        <v/>
      </c>
      <c r="D102" s="7"/>
    </row>
    <row r="103" spans="3:4">
      <c r="C103" s="6" t="str">
        <f t="shared" si="3"/>
        <v/>
      </c>
      <c r="D103" s="7"/>
    </row>
    <row r="104" spans="3:4">
      <c r="C104" s="6" t="str">
        <f t="shared" si="3"/>
        <v/>
      </c>
      <c r="D104" s="7"/>
    </row>
    <row r="105" spans="3:4">
      <c r="C105" s="6" t="str">
        <f t="shared" si="3"/>
        <v/>
      </c>
      <c r="D105" s="7"/>
    </row>
    <row r="106" spans="3:4">
      <c r="C106" s="6" t="str">
        <f t="shared" si="3"/>
        <v/>
      </c>
      <c r="D106" s="7"/>
    </row>
    <row r="107" spans="3:4">
      <c r="C107" s="6" t="str">
        <f t="shared" si="3"/>
        <v/>
      </c>
      <c r="D107" s="7"/>
    </row>
    <row r="108" spans="3:4">
      <c r="C108" s="6" t="str">
        <f t="shared" si="3"/>
        <v/>
      </c>
      <c r="D108" s="7"/>
    </row>
    <row r="109" spans="3:4">
      <c r="C109" s="6" t="str">
        <f t="shared" si="3"/>
        <v/>
      </c>
      <c r="D109" s="7"/>
    </row>
    <row r="110" spans="3:4">
      <c r="C110" s="6" t="str">
        <f t="shared" si="3"/>
        <v/>
      </c>
      <c r="D110" s="7"/>
    </row>
    <row r="111" spans="3:4">
      <c r="C111" s="6" t="str">
        <f t="shared" si="3"/>
        <v/>
      </c>
      <c r="D111" s="7"/>
    </row>
    <row r="112" spans="3:4">
      <c r="C112" s="6" t="str">
        <f t="shared" si="3"/>
        <v/>
      </c>
      <c r="D112" s="7"/>
    </row>
    <row r="113" spans="3:4">
      <c r="C113" s="6" t="str">
        <f t="shared" si="3"/>
        <v/>
      </c>
      <c r="D113" s="7"/>
    </row>
    <row r="114" spans="3:4">
      <c r="C114" s="6" t="str">
        <f t="shared" si="3"/>
        <v/>
      </c>
      <c r="D114" s="7"/>
    </row>
    <row r="115" spans="3:4">
      <c r="C115" s="6" t="str">
        <f t="shared" si="3"/>
        <v/>
      </c>
      <c r="D115" s="7"/>
    </row>
    <row r="116" spans="3:4">
      <c r="C116" s="6" t="str">
        <f t="shared" si="3"/>
        <v/>
      </c>
      <c r="D116" s="7"/>
    </row>
    <row r="117" spans="3:4">
      <c r="C117" s="6" t="str">
        <f t="shared" si="3"/>
        <v/>
      </c>
      <c r="D117" s="7"/>
    </row>
    <row r="118" spans="3:4">
      <c r="C118" s="6" t="str">
        <f t="shared" si="3"/>
        <v/>
      </c>
      <c r="D118" s="7"/>
    </row>
    <row r="119" spans="3:4">
      <c r="C119" s="6" t="str">
        <f t="shared" si="3"/>
        <v/>
      </c>
      <c r="D119" s="7"/>
    </row>
    <row r="120" spans="3:4">
      <c r="C120" s="6" t="str">
        <f t="shared" si="3"/>
        <v/>
      </c>
      <c r="D120" s="7"/>
    </row>
    <row r="121" spans="3:4">
      <c r="C121" s="6" t="str">
        <f t="shared" si="3"/>
        <v/>
      </c>
      <c r="D121" s="7"/>
    </row>
    <row r="122" spans="3:4">
      <c r="C122" s="6" t="str">
        <f t="shared" si="3"/>
        <v/>
      </c>
      <c r="D122" s="7"/>
    </row>
    <row r="123" spans="3:4">
      <c r="C123" s="6" t="str">
        <f t="shared" si="3"/>
        <v/>
      </c>
      <c r="D123" s="7"/>
    </row>
    <row r="124" spans="3:4">
      <c r="C124" s="6" t="str">
        <f t="shared" si="3"/>
        <v/>
      </c>
      <c r="D124" s="7"/>
    </row>
    <row r="125" spans="3:4">
      <c r="C125" s="6" t="str">
        <f t="shared" si="3"/>
        <v/>
      </c>
      <c r="D125" s="7"/>
    </row>
    <row r="126" spans="3:4">
      <c r="C126" s="6" t="str">
        <f t="shared" si="3"/>
        <v/>
      </c>
      <c r="D126" s="7"/>
    </row>
    <row r="127" spans="3:4">
      <c r="C127" s="6" t="str">
        <f t="shared" si="3"/>
        <v/>
      </c>
      <c r="D127" s="7"/>
    </row>
    <row r="128" spans="3:4">
      <c r="C128" s="6" t="str">
        <f t="shared" si="3"/>
        <v/>
      </c>
      <c r="D128" s="7"/>
    </row>
    <row r="129" spans="3:4">
      <c r="C129" s="6" t="str">
        <f t="shared" si="3"/>
        <v/>
      </c>
      <c r="D129" s="7"/>
    </row>
    <row r="130" spans="3:4">
      <c r="C130" s="6" t="str">
        <f t="shared" si="3"/>
        <v/>
      </c>
      <c r="D130" s="7"/>
    </row>
    <row r="131" spans="3:4">
      <c r="C131" s="6" t="str">
        <f t="shared" si="3"/>
        <v/>
      </c>
      <c r="D131" s="7"/>
    </row>
    <row r="132" spans="3:4">
      <c r="C132" s="6" t="str">
        <f t="shared" si="3"/>
        <v/>
      </c>
      <c r="D132" s="7"/>
    </row>
    <row r="133" spans="3:4">
      <c r="C133" s="6" t="str">
        <f t="shared" si="3"/>
        <v/>
      </c>
      <c r="D133" s="7"/>
    </row>
    <row r="134" spans="3:4">
      <c r="C134" s="6" t="str">
        <f t="shared" si="3"/>
        <v/>
      </c>
      <c r="D134" s="7"/>
    </row>
    <row r="135" spans="3:4">
      <c r="C135" s="6" t="str">
        <f t="shared" si="3"/>
        <v/>
      </c>
      <c r="D135" s="7"/>
    </row>
    <row r="136" spans="3:4">
      <c r="C136" s="6" t="str">
        <f t="shared" si="3"/>
        <v/>
      </c>
      <c r="D136" s="7"/>
    </row>
    <row r="137" spans="3:4">
      <c r="C137" s="6" t="str">
        <f t="shared" si="3"/>
        <v/>
      </c>
      <c r="D137" s="7"/>
    </row>
    <row r="138" spans="3:4">
      <c r="C138" s="6" t="str">
        <f t="shared" si="3"/>
        <v/>
      </c>
      <c r="D138" s="7"/>
    </row>
    <row r="139" spans="3:4">
      <c r="C139" s="6" t="str">
        <f t="shared" si="3"/>
        <v/>
      </c>
      <c r="D139" s="7"/>
    </row>
    <row r="140" spans="3:4">
      <c r="C140" s="6" t="str">
        <f t="shared" si="3"/>
        <v/>
      </c>
      <c r="D140" s="7"/>
    </row>
    <row r="141" spans="3:4">
      <c r="C141" s="6" t="str">
        <f t="shared" si="3"/>
        <v/>
      </c>
      <c r="D141" s="7"/>
    </row>
    <row r="142" spans="3:4">
      <c r="C142" s="6" t="str">
        <f t="shared" si="3"/>
        <v/>
      </c>
      <c r="D142" s="7"/>
    </row>
    <row r="143" spans="3:4">
      <c r="C143" s="6" t="str">
        <f t="shared" si="3"/>
        <v/>
      </c>
      <c r="D143" s="7"/>
    </row>
    <row r="144" spans="3:4">
      <c r="C144" s="6" t="str">
        <f t="shared" si="3"/>
        <v/>
      </c>
      <c r="D144" s="7"/>
    </row>
    <row r="145" spans="3:4">
      <c r="C145" s="6" t="str">
        <f t="shared" si="3"/>
        <v/>
      </c>
      <c r="D145" s="7"/>
    </row>
    <row r="146" spans="3:4">
      <c r="C146" s="6" t="str">
        <f t="shared" si="3"/>
        <v/>
      </c>
      <c r="D146" s="7"/>
    </row>
    <row r="147" spans="3:4">
      <c r="C147" s="6" t="str">
        <f t="shared" si="3"/>
        <v/>
      </c>
      <c r="D147" s="7"/>
    </row>
    <row r="148" spans="3:4">
      <c r="C148" s="6" t="str">
        <f t="shared" si="3"/>
        <v/>
      </c>
      <c r="D148" s="7"/>
    </row>
    <row r="149" spans="3:4">
      <c r="C149" s="6" t="str">
        <f t="shared" si="3"/>
        <v/>
      </c>
      <c r="D149" s="7"/>
    </row>
    <row r="150" spans="3:4">
      <c r="C150" s="6" t="str">
        <f t="shared" si="3"/>
        <v/>
      </c>
      <c r="D150" s="7"/>
    </row>
    <row r="151" spans="3:4">
      <c r="C151" s="6" t="str">
        <f t="shared" si="3"/>
        <v/>
      </c>
      <c r="D151" s="7"/>
    </row>
    <row r="152" spans="3:4">
      <c r="C152" s="6" t="str">
        <f t="shared" si="3"/>
        <v/>
      </c>
      <c r="D152" s="7"/>
    </row>
    <row r="153" spans="3:4">
      <c r="C153" s="6" t="str">
        <f t="shared" si="3"/>
        <v/>
      </c>
      <c r="D153" s="7"/>
    </row>
    <row r="154" spans="3:4">
      <c r="C154" s="6" t="str">
        <f t="shared" si="3"/>
        <v/>
      </c>
      <c r="D154" s="7"/>
    </row>
    <row r="155" spans="3:4">
      <c r="C155" s="6" t="str">
        <f t="shared" si="3"/>
        <v/>
      </c>
      <c r="D155" s="7"/>
    </row>
    <row r="156" spans="3:4">
      <c r="C156" s="6" t="str">
        <f t="shared" si="3"/>
        <v/>
      </c>
      <c r="D156" s="7"/>
    </row>
    <row r="157" spans="3:4">
      <c r="C157" s="6" t="str">
        <f t="shared" si="3"/>
        <v/>
      </c>
      <c r="D157" s="7"/>
    </row>
    <row r="158" spans="3:4">
      <c r="C158" s="6" t="str">
        <f t="shared" si="3"/>
        <v/>
      </c>
      <c r="D158" s="7"/>
    </row>
    <row r="159" spans="3:4">
      <c r="C159" s="6" t="str">
        <f t="shared" si="3"/>
        <v/>
      </c>
      <c r="D159" s="7"/>
    </row>
    <row r="160" spans="3:4">
      <c r="C160" s="6" t="str">
        <f t="shared" si="3"/>
        <v/>
      </c>
      <c r="D160" s="7"/>
    </row>
    <row r="161" spans="3:4">
      <c r="C161" s="6" t="str">
        <f t="shared" si="3"/>
        <v/>
      </c>
      <c r="D161" s="7"/>
    </row>
    <row r="162" spans="3:4">
      <c r="C162" s="6" t="str">
        <f t="shared" si="3"/>
        <v/>
      </c>
      <c r="D162" s="7"/>
    </row>
    <row r="163" spans="3:4">
      <c r="C163" s="6" t="str">
        <f t="shared" si="3"/>
        <v/>
      </c>
      <c r="D163" s="7"/>
    </row>
    <row r="164" spans="3:4">
      <c r="C164" s="6" t="str">
        <f t="shared" ref="C164:C227" si="4">IF(D164="","",D164/$B$3)</f>
        <v/>
      </c>
      <c r="D164" s="7"/>
    </row>
    <row r="165" spans="3:4">
      <c r="C165" s="6" t="str">
        <f t="shared" si="4"/>
        <v/>
      </c>
      <c r="D165" s="7"/>
    </row>
    <row r="166" spans="3:4">
      <c r="C166" s="6" t="str">
        <f t="shared" si="4"/>
        <v/>
      </c>
      <c r="D166" s="7"/>
    </row>
    <row r="167" spans="3:4">
      <c r="C167" s="6" t="str">
        <f t="shared" si="4"/>
        <v/>
      </c>
      <c r="D167" s="7"/>
    </row>
    <row r="168" spans="3:4">
      <c r="C168" s="6" t="str">
        <f t="shared" si="4"/>
        <v/>
      </c>
      <c r="D168" s="7"/>
    </row>
    <row r="169" spans="3:4">
      <c r="C169" s="6" t="str">
        <f t="shared" si="4"/>
        <v/>
      </c>
      <c r="D169" s="7"/>
    </row>
    <row r="170" spans="3:4">
      <c r="C170" s="6" t="str">
        <f t="shared" si="4"/>
        <v/>
      </c>
      <c r="D170" s="7"/>
    </row>
    <row r="171" spans="3:4">
      <c r="C171" s="6" t="str">
        <f t="shared" si="4"/>
        <v/>
      </c>
      <c r="D171" s="7"/>
    </row>
    <row r="172" spans="3:4">
      <c r="C172" s="6" t="str">
        <f t="shared" si="4"/>
        <v/>
      </c>
      <c r="D172" s="7"/>
    </row>
    <row r="173" spans="3:4">
      <c r="C173" s="6" t="str">
        <f t="shared" si="4"/>
        <v/>
      </c>
      <c r="D173" s="7"/>
    </row>
    <row r="174" spans="3:4">
      <c r="C174" s="6" t="str">
        <f t="shared" si="4"/>
        <v/>
      </c>
      <c r="D174" s="7"/>
    </row>
    <row r="175" spans="3:4">
      <c r="C175" s="6" t="str">
        <f t="shared" si="4"/>
        <v/>
      </c>
      <c r="D175" s="7"/>
    </row>
    <row r="176" spans="3:4">
      <c r="C176" s="6" t="str">
        <f t="shared" si="4"/>
        <v/>
      </c>
      <c r="D176" s="7"/>
    </row>
    <row r="177" spans="3:4">
      <c r="C177" s="6" t="str">
        <f t="shared" si="4"/>
        <v/>
      </c>
      <c r="D177" s="7"/>
    </row>
    <row r="178" spans="3:4">
      <c r="C178" s="6" t="str">
        <f t="shared" si="4"/>
        <v/>
      </c>
      <c r="D178" s="7"/>
    </row>
    <row r="179" spans="3:4">
      <c r="C179" s="6" t="str">
        <f t="shared" si="4"/>
        <v/>
      </c>
      <c r="D179" s="7"/>
    </row>
    <row r="180" spans="3:4">
      <c r="C180" s="6" t="str">
        <f t="shared" si="4"/>
        <v/>
      </c>
      <c r="D180" s="7"/>
    </row>
    <row r="181" spans="3:4">
      <c r="C181" s="6" t="str">
        <f t="shared" si="4"/>
        <v/>
      </c>
      <c r="D181" s="7"/>
    </row>
    <row r="182" spans="3:4">
      <c r="C182" s="6" t="str">
        <f t="shared" si="4"/>
        <v/>
      </c>
      <c r="D182" s="7"/>
    </row>
    <row r="183" spans="3:4">
      <c r="C183" s="6" t="str">
        <f t="shared" si="4"/>
        <v/>
      </c>
      <c r="D183" s="7"/>
    </row>
    <row r="184" spans="3:4">
      <c r="C184" s="6" t="str">
        <f t="shared" si="4"/>
        <v/>
      </c>
      <c r="D184" s="7"/>
    </row>
    <row r="185" spans="3:4">
      <c r="C185" s="6" t="str">
        <f t="shared" si="4"/>
        <v/>
      </c>
      <c r="D185" s="7"/>
    </row>
    <row r="186" spans="3:4">
      <c r="C186" s="6" t="str">
        <f t="shared" si="4"/>
        <v/>
      </c>
      <c r="D186" s="7"/>
    </row>
    <row r="187" spans="3:4">
      <c r="C187" s="6" t="str">
        <f t="shared" si="4"/>
        <v/>
      </c>
      <c r="D187" s="7"/>
    </row>
    <row r="188" spans="3:4">
      <c r="C188" s="6" t="str">
        <f t="shared" si="4"/>
        <v/>
      </c>
      <c r="D188" s="7"/>
    </row>
    <row r="189" spans="3:4">
      <c r="C189" s="6" t="str">
        <f t="shared" si="4"/>
        <v/>
      </c>
      <c r="D189" s="7"/>
    </row>
    <row r="190" spans="3:4">
      <c r="C190" s="6" t="str">
        <f t="shared" si="4"/>
        <v/>
      </c>
      <c r="D190" s="7"/>
    </row>
    <row r="191" spans="3:4">
      <c r="C191" s="6" t="str">
        <f t="shared" si="4"/>
        <v/>
      </c>
      <c r="D191" s="7"/>
    </row>
    <row r="192" spans="3:4">
      <c r="C192" s="6" t="str">
        <f t="shared" si="4"/>
        <v/>
      </c>
      <c r="D192" s="7"/>
    </row>
    <row r="193" spans="3:4">
      <c r="C193" s="6" t="str">
        <f t="shared" si="4"/>
        <v/>
      </c>
      <c r="D193" s="7"/>
    </row>
    <row r="194" spans="3:4">
      <c r="C194" s="6" t="str">
        <f t="shared" si="4"/>
        <v/>
      </c>
      <c r="D194" s="7"/>
    </row>
    <row r="195" spans="3:4">
      <c r="C195" s="6" t="str">
        <f t="shared" si="4"/>
        <v/>
      </c>
      <c r="D195" s="7"/>
    </row>
    <row r="196" spans="3:4">
      <c r="C196" s="6" t="str">
        <f t="shared" si="4"/>
        <v/>
      </c>
      <c r="D196" s="7"/>
    </row>
    <row r="197" spans="3:4">
      <c r="C197" s="6" t="str">
        <f t="shared" si="4"/>
        <v/>
      </c>
      <c r="D197" s="7"/>
    </row>
    <row r="198" spans="3:4">
      <c r="C198" s="6" t="str">
        <f t="shared" si="4"/>
        <v/>
      </c>
      <c r="D198" s="7"/>
    </row>
    <row r="199" spans="3:4">
      <c r="C199" s="6" t="str">
        <f t="shared" si="4"/>
        <v/>
      </c>
      <c r="D199" s="7"/>
    </row>
    <row r="200" spans="3:4">
      <c r="C200" s="6" t="str">
        <f t="shared" si="4"/>
        <v/>
      </c>
      <c r="D200" s="7"/>
    </row>
    <row r="201" spans="3:4">
      <c r="C201" s="6" t="str">
        <f t="shared" si="4"/>
        <v/>
      </c>
      <c r="D201" s="7"/>
    </row>
    <row r="202" spans="3:4">
      <c r="C202" s="6" t="str">
        <f t="shared" si="4"/>
        <v/>
      </c>
      <c r="D202" s="7"/>
    </row>
    <row r="203" spans="3:4">
      <c r="C203" s="6" t="str">
        <f t="shared" si="4"/>
        <v/>
      </c>
      <c r="D203" s="7"/>
    </row>
    <row r="204" spans="3:4">
      <c r="C204" s="6" t="str">
        <f t="shared" si="4"/>
        <v/>
      </c>
      <c r="D204" s="7"/>
    </row>
    <row r="205" spans="3:4">
      <c r="C205" s="6" t="str">
        <f t="shared" si="4"/>
        <v/>
      </c>
      <c r="D205" s="7"/>
    </row>
    <row r="206" spans="3:4">
      <c r="C206" s="6" t="str">
        <f t="shared" si="4"/>
        <v/>
      </c>
      <c r="D206" s="7"/>
    </row>
    <row r="207" spans="3:4">
      <c r="C207" s="6" t="str">
        <f t="shared" si="4"/>
        <v/>
      </c>
      <c r="D207" s="7"/>
    </row>
    <row r="208" spans="3:4">
      <c r="C208" s="6" t="str">
        <f t="shared" si="4"/>
        <v/>
      </c>
      <c r="D208" s="7"/>
    </row>
    <row r="209" spans="3:4">
      <c r="C209" s="6" t="str">
        <f t="shared" si="4"/>
        <v/>
      </c>
      <c r="D209" s="7"/>
    </row>
    <row r="210" spans="3:4">
      <c r="C210" s="6" t="str">
        <f t="shared" si="4"/>
        <v/>
      </c>
      <c r="D210" s="7"/>
    </row>
    <row r="211" spans="3:4">
      <c r="C211" s="6" t="str">
        <f t="shared" si="4"/>
        <v/>
      </c>
      <c r="D211" s="7"/>
    </row>
    <row r="212" spans="3:4">
      <c r="C212" s="6" t="str">
        <f t="shared" si="4"/>
        <v/>
      </c>
      <c r="D212" s="7"/>
    </row>
    <row r="213" spans="3:4">
      <c r="C213" s="6" t="str">
        <f t="shared" si="4"/>
        <v/>
      </c>
      <c r="D213" s="7"/>
    </row>
    <row r="214" spans="3:4">
      <c r="C214" s="6" t="str">
        <f t="shared" si="4"/>
        <v/>
      </c>
      <c r="D214" s="7"/>
    </row>
    <row r="215" spans="3:4">
      <c r="C215" s="6" t="str">
        <f t="shared" si="4"/>
        <v/>
      </c>
      <c r="D215" s="7"/>
    </row>
    <row r="216" spans="3:4">
      <c r="C216" s="6" t="str">
        <f t="shared" si="4"/>
        <v/>
      </c>
      <c r="D216" s="7"/>
    </row>
    <row r="217" spans="3:4">
      <c r="C217" s="6" t="str">
        <f t="shared" si="4"/>
        <v/>
      </c>
      <c r="D217" s="7"/>
    </row>
    <row r="218" spans="3:4">
      <c r="C218" s="6" t="str">
        <f t="shared" si="4"/>
        <v/>
      </c>
      <c r="D218" s="7"/>
    </row>
    <row r="219" spans="3:4">
      <c r="C219" s="6" t="str">
        <f t="shared" si="4"/>
        <v/>
      </c>
      <c r="D219" s="7"/>
    </row>
    <row r="220" spans="3:4">
      <c r="C220" s="6" t="str">
        <f t="shared" si="4"/>
        <v/>
      </c>
      <c r="D220" s="7"/>
    </row>
    <row r="221" spans="3:4">
      <c r="C221" s="6" t="str">
        <f t="shared" si="4"/>
        <v/>
      </c>
      <c r="D221" s="7"/>
    </row>
    <row r="222" spans="3:4">
      <c r="C222" s="6" t="str">
        <f t="shared" si="4"/>
        <v/>
      </c>
      <c r="D222" s="7"/>
    </row>
    <row r="223" spans="3:4">
      <c r="C223" s="6" t="str">
        <f t="shared" si="4"/>
        <v/>
      </c>
      <c r="D223" s="7"/>
    </row>
    <row r="224" spans="3:4">
      <c r="C224" s="6" t="str">
        <f t="shared" si="4"/>
        <v/>
      </c>
      <c r="D224" s="7"/>
    </row>
    <row r="225" spans="3:3">
      <c r="C225" s="6" t="str">
        <f t="shared" si="4"/>
        <v/>
      </c>
    </row>
    <row r="226" spans="3:3">
      <c r="C226" s="6" t="str">
        <f t="shared" si="4"/>
        <v/>
      </c>
    </row>
    <row r="227" spans="3:3">
      <c r="C227" s="6" t="str">
        <f t="shared" si="4"/>
        <v/>
      </c>
    </row>
    <row r="228" spans="3:3">
      <c r="C228" s="6" t="str">
        <f t="shared" ref="C228:C291" si="5">IF(D228="","",D228/$B$3)</f>
        <v/>
      </c>
    </row>
    <row r="229" spans="3:3">
      <c r="C229" s="6" t="str">
        <f t="shared" si="5"/>
        <v/>
      </c>
    </row>
    <row r="230" spans="3:3">
      <c r="C230" s="6" t="str">
        <f t="shared" si="5"/>
        <v/>
      </c>
    </row>
    <row r="231" spans="3:3">
      <c r="C231" s="6" t="str">
        <f t="shared" si="5"/>
        <v/>
      </c>
    </row>
    <row r="232" spans="3:3">
      <c r="C232" s="6" t="str">
        <f t="shared" si="5"/>
        <v/>
      </c>
    </row>
    <row r="233" spans="3:3">
      <c r="C233" s="6" t="str">
        <f t="shared" si="5"/>
        <v/>
      </c>
    </row>
    <row r="234" spans="3:3">
      <c r="C234" s="6" t="str">
        <f t="shared" si="5"/>
        <v/>
      </c>
    </row>
    <row r="235" spans="3:3">
      <c r="C235" s="6" t="str">
        <f t="shared" si="5"/>
        <v/>
      </c>
    </row>
    <row r="236" spans="3:3">
      <c r="C236" s="6" t="str">
        <f t="shared" si="5"/>
        <v/>
      </c>
    </row>
    <row r="237" spans="3:3">
      <c r="C237" s="6" t="str">
        <f t="shared" si="5"/>
        <v/>
      </c>
    </row>
    <row r="238" spans="3:3">
      <c r="C238" s="6" t="str">
        <f t="shared" si="5"/>
        <v/>
      </c>
    </row>
    <row r="239" spans="3:3">
      <c r="C239" s="6" t="str">
        <f t="shared" si="5"/>
        <v/>
      </c>
    </row>
    <row r="240" spans="3:3">
      <c r="C240" s="6" t="str">
        <f t="shared" si="5"/>
        <v/>
      </c>
    </row>
    <row r="241" spans="3:3">
      <c r="C241" s="6" t="str">
        <f t="shared" si="5"/>
        <v/>
      </c>
    </row>
    <row r="242" spans="3:3">
      <c r="C242" s="6" t="str">
        <f t="shared" si="5"/>
        <v/>
      </c>
    </row>
    <row r="243" spans="3:3">
      <c r="C243" s="6" t="str">
        <f t="shared" si="5"/>
        <v/>
      </c>
    </row>
    <row r="244" spans="3:3">
      <c r="C244" s="6" t="str">
        <f t="shared" si="5"/>
        <v/>
      </c>
    </row>
    <row r="245" spans="3:3">
      <c r="C245" s="6" t="str">
        <f t="shared" si="5"/>
        <v/>
      </c>
    </row>
    <row r="246" spans="3:3">
      <c r="C246" s="6" t="str">
        <f t="shared" si="5"/>
        <v/>
      </c>
    </row>
    <row r="247" spans="3:3">
      <c r="C247" s="6" t="str">
        <f t="shared" si="5"/>
        <v/>
      </c>
    </row>
    <row r="248" spans="3:3">
      <c r="C248" s="6" t="str">
        <f t="shared" si="5"/>
        <v/>
      </c>
    </row>
    <row r="249" spans="3:3">
      <c r="C249" s="6" t="str">
        <f t="shared" si="5"/>
        <v/>
      </c>
    </row>
    <row r="250" spans="3:3">
      <c r="C250" s="6" t="str">
        <f t="shared" si="5"/>
        <v/>
      </c>
    </row>
    <row r="251" spans="3:3">
      <c r="C251" s="6" t="str">
        <f t="shared" si="5"/>
        <v/>
      </c>
    </row>
    <row r="252" spans="3:3">
      <c r="C252" s="6" t="str">
        <f t="shared" si="5"/>
        <v/>
      </c>
    </row>
    <row r="253" spans="3:3">
      <c r="C253" s="6" t="str">
        <f t="shared" si="5"/>
        <v/>
      </c>
    </row>
    <row r="254" spans="3:3">
      <c r="C254" s="6" t="str">
        <f t="shared" si="5"/>
        <v/>
      </c>
    </row>
    <row r="255" spans="3:3">
      <c r="C255" s="6" t="str">
        <f t="shared" si="5"/>
        <v/>
      </c>
    </row>
    <row r="256" spans="3:3">
      <c r="C256" s="6" t="str">
        <f t="shared" si="5"/>
        <v/>
      </c>
    </row>
    <row r="257" spans="3:3">
      <c r="C257" s="6" t="str">
        <f t="shared" si="5"/>
        <v/>
      </c>
    </row>
    <row r="258" spans="3:3">
      <c r="C258" s="6" t="str">
        <f t="shared" si="5"/>
        <v/>
      </c>
    </row>
    <row r="259" spans="3:3">
      <c r="C259" s="6" t="str">
        <f t="shared" si="5"/>
        <v/>
      </c>
    </row>
    <row r="260" spans="3:3">
      <c r="C260" s="6" t="str">
        <f t="shared" si="5"/>
        <v/>
      </c>
    </row>
    <row r="261" spans="3:3">
      <c r="C261" s="6" t="str">
        <f t="shared" si="5"/>
        <v/>
      </c>
    </row>
    <row r="262" spans="3:3">
      <c r="C262" s="6" t="str">
        <f t="shared" si="5"/>
        <v/>
      </c>
    </row>
    <row r="263" spans="3:3">
      <c r="C263" s="6" t="str">
        <f t="shared" si="5"/>
        <v/>
      </c>
    </row>
    <row r="264" spans="3:3">
      <c r="C264" s="6" t="str">
        <f t="shared" si="5"/>
        <v/>
      </c>
    </row>
    <row r="265" spans="3:3">
      <c r="C265" s="6" t="str">
        <f t="shared" si="5"/>
        <v/>
      </c>
    </row>
    <row r="266" spans="3:3">
      <c r="C266" s="6" t="str">
        <f t="shared" si="5"/>
        <v/>
      </c>
    </row>
    <row r="267" spans="3:3">
      <c r="C267" s="6" t="str">
        <f t="shared" si="5"/>
        <v/>
      </c>
    </row>
    <row r="268" spans="3:3">
      <c r="C268" s="6" t="str">
        <f t="shared" si="5"/>
        <v/>
      </c>
    </row>
    <row r="269" spans="3:3">
      <c r="C269" s="6" t="str">
        <f t="shared" si="5"/>
        <v/>
      </c>
    </row>
    <row r="270" spans="3:3">
      <c r="C270" s="6" t="str">
        <f t="shared" si="5"/>
        <v/>
      </c>
    </row>
    <row r="271" spans="3:3">
      <c r="C271" s="6" t="str">
        <f t="shared" si="5"/>
        <v/>
      </c>
    </row>
    <row r="272" spans="3:3">
      <c r="C272" s="6" t="str">
        <f t="shared" si="5"/>
        <v/>
      </c>
    </row>
    <row r="273" spans="3:3">
      <c r="C273" s="6" t="str">
        <f t="shared" si="5"/>
        <v/>
      </c>
    </row>
    <row r="274" spans="3:3">
      <c r="C274" s="6" t="str">
        <f t="shared" si="5"/>
        <v/>
      </c>
    </row>
    <row r="275" spans="3:3">
      <c r="C275" s="6" t="str">
        <f t="shared" si="5"/>
        <v/>
      </c>
    </row>
    <row r="276" spans="3:3">
      <c r="C276" s="6" t="str">
        <f t="shared" si="5"/>
        <v/>
      </c>
    </row>
    <row r="277" spans="3:3">
      <c r="C277" s="6" t="str">
        <f t="shared" si="5"/>
        <v/>
      </c>
    </row>
    <row r="278" spans="3:3">
      <c r="C278" s="6" t="str">
        <f t="shared" si="5"/>
        <v/>
      </c>
    </row>
    <row r="279" spans="3:3">
      <c r="C279" s="6" t="str">
        <f t="shared" si="5"/>
        <v/>
      </c>
    </row>
    <row r="280" spans="3:3">
      <c r="C280" s="6" t="str">
        <f t="shared" si="5"/>
        <v/>
      </c>
    </row>
    <row r="281" spans="3:3">
      <c r="C281" s="6" t="str">
        <f t="shared" si="5"/>
        <v/>
      </c>
    </row>
    <row r="282" spans="3:3">
      <c r="C282" s="6" t="str">
        <f t="shared" si="5"/>
        <v/>
      </c>
    </row>
    <row r="283" spans="3:3">
      <c r="C283" s="6" t="str">
        <f t="shared" si="5"/>
        <v/>
      </c>
    </row>
    <row r="284" spans="3:3">
      <c r="C284" s="6" t="str">
        <f t="shared" si="5"/>
        <v/>
      </c>
    </row>
    <row r="285" spans="3:3">
      <c r="C285" s="6" t="str">
        <f t="shared" si="5"/>
        <v/>
      </c>
    </row>
    <row r="286" spans="3:3">
      <c r="C286" s="6" t="str">
        <f t="shared" si="5"/>
        <v/>
      </c>
    </row>
    <row r="287" spans="3:3">
      <c r="C287" s="6" t="str">
        <f t="shared" si="5"/>
        <v/>
      </c>
    </row>
    <row r="288" spans="3:3">
      <c r="C288" s="6" t="str">
        <f t="shared" si="5"/>
        <v/>
      </c>
    </row>
    <row r="289" spans="3:3">
      <c r="C289" s="6" t="str">
        <f t="shared" si="5"/>
        <v/>
      </c>
    </row>
    <row r="290" spans="3:3">
      <c r="C290" s="6" t="str">
        <f t="shared" si="5"/>
        <v/>
      </c>
    </row>
    <row r="291" spans="3:3">
      <c r="C291" s="6" t="str">
        <f t="shared" si="5"/>
        <v/>
      </c>
    </row>
    <row r="292" spans="3:3">
      <c r="C292" s="6" t="str">
        <f t="shared" ref="C292:C317" si="6">IF(D292="","",D292/$B$3)</f>
        <v/>
      </c>
    </row>
    <row r="293" spans="3:3">
      <c r="C293" s="6" t="str">
        <f t="shared" si="6"/>
        <v/>
      </c>
    </row>
    <row r="294" spans="3:3">
      <c r="C294" s="6" t="str">
        <f t="shared" si="6"/>
        <v/>
      </c>
    </row>
    <row r="295" spans="3:3">
      <c r="C295" s="6" t="str">
        <f t="shared" si="6"/>
        <v/>
      </c>
    </row>
    <row r="296" spans="3:3">
      <c r="C296" s="6" t="str">
        <f t="shared" si="6"/>
        <v/>
      </c>
    </row>
    <row r="297" spans="3:3">
      <c r="C297" s="6" t="str">
        <f t="shared" si="6"/>
        <v/>
      </c>
    </row>
    <row r="298" spans="3:3">
      <c r="C298" s="6" t="str">
        <f t="shared" si="6"/>
        <v/>
      </c>
    </row>
    <row r="299" spans="3:3">
      <c r="C299" s="6" t="str">
        <f t="shared" si="6"/>
        <v/>
      </c>
    </row>
    <row r="300" spans="3:3">
      <c r="C300" s="6" t="str">
        <f t="shared" si="6"/>
        <v/>
      </c>
    </row>
    <row r="301" spans="3:3">
      <c r="C301" s="6" t="str">
        <f t="shared" si="6"/>
        <v/>
      </c>
    </row>
    <row r="302" spans="3:3">
      <c r="C302" s="6" t="str">
        <f t="shared" si="6"/>
        <v/>
      </c>
    </row>
    <row r="303" spans="3:3">
      <c r="C303" s="6" t="str">
        <f t="shared" si="6"/>
        <v/>
      </c>
    </row>
    <row r="304" spans="3:3">
      <c r="C304" s="6" t="str">
        <f t="shared" si="6"/>
        <v/>
      </c>
    </row>
    <row r="305" spans="3:3">
      <c r="C305" s="6" t="str">
        <f t="shared" si="6"/>
        <v/>
      </c>
    </row>
    <row r="306" spans="3:3">
      <c r="C306" s="6" t="str">
        <f t="shared" si="6"/>
        <v/>
      </c>
    </row>
    <row r="307" spans="3:3">
      <c r="C307" s="6" t="str">
        <f t="shared" si="6"/>
        <v/>
      </c>
    </row>
    <row r="308" spans="3:3">
      <c r="C308" s="6" t="str">
        <f t="shared" si="6"/>
        <v/>
      </c>
    </row>
    <row r="309" spans="3:3">
      <c r="C309" s="6" t="str">
        <f t="shared" si="6"/>
        <v/>
      </c>
    </row>
    <row r="310" spans="3:3">
      <c r="C310" s="6" t="str">
        <f t="shared" si="6"/>
        <v/>
      </c>
    </row>
    <row r="311" spans="3:3">
      <c r="C311" s="6" t="str">
        <f t="shared" si="6"/>
        <v/>
      </c>
    </row>
    <row r="312" spans="3:3">
      <c r="C312" s="6" t="str">
        <f t="shared" si="6"/>
        <v/>
      </c>
    </row>
    <row r="313" spans="3:3">
      <c r="C313" s="6" t="str">
        <f t="shared" si="6"/>
        <v/>
      </c>
    </row>
    <row r="314" spans="3:3">
      <c r="C314" s="6" t="str">
        <f t="shared" si="6"/>
        <v/>
      </c>
    </row>
    <row r="315" spans="3:3">
      <c r="C315" s="6" t="str">
        <f t="shared" si="6"/>
        <v/>
      </c>
    </row>
    <row r="316" spans="3:3">
      <c r="C316" s="6" t="str">
        <f t="shared" si="6"/>
        <v/>
      </c>
    </row>
    <row r="317" spans="3:3">
      <c r="C317" s="6" t="str">
        <f t="shared" si="6"/>
        <v/>
      </c>
    </row>
  </sheetData>
  <mergeCells count="1">
    <mergeCell ref="H5:I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20"/>
  <sheetViews>
    <sheetView topLeftCell="A33" workbookViewId="0">
      <selection activeCell="F52" sqref="F52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bestFit="1" customWidth="1"/>
    <col min="5" max="5" width="20.85546875" bestFit="1" customWidth="1"/>
    <col min="6" max="6" width="34.140625" bestFit="1" customWidth="1"/>
    <col min="8" max="8" width="20.85546875" bestFit="1" customWidth="1"/>
  </cols>
  <sheetData>
    <row r="1" spans="1:9">
      <c r="A1" s="2" t="s">
        <v>210</v>
      </c>
      <c r="B1" s="2"/>
    </row>
    <row r="2" spans="1:9">
      <c r="A2" s="1" t="s">
        <v>9</v>
      </c>
      <c r="D2" t="s">
        <v>498</v>
      </c>
      <c r="E2" s="11">
        <f>SUM(C6:C1000)</f>
        <v>879.79037800687263</v>
      </c>
    </row>
    <row r="3" spans="1:9">
      <c r="A3" s="1" t="s">
        <v>7</v>
      </c>
      <c r="B3" s="3">
        <v>582</v>
      </c>
      <c r="D3" s="14" t="s">
        <v>796</v>
      </c>
      <c r="E3" s="3">
        <v>7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40094</v>
      </c>
      <c r="B6" s="6">
        <f>SUM(C6:C12)</f>
        <v>119.54295532646049</v>
      </c>
      <c r="C6" s="6">
        <f>IF(D6="","",D6/$B$3)</f>
        <v>13.556701030927835</v>
      </c>
      <c r="D6" s="7">
        <v>7890</v>
      </c>
      <c r="E6" t="s">
        <v>17</v>
      </c>
      <c r="F6" t="s">
        <v>211</v>
      </c>
      <c r="H6" t="s">
        <v>40</v>
      </c>
      <c r="I6" s="6">
        <f t="shared" ref="I6:I13" si="0">SUMIF($E$6:$E$999,H6,$C$6:$C$999)</f>
        <v>123.26460481099656</v>
      </c>
    </row>
    <row r="7" spans="1:9">
      <c r="C7" s="6">
        <f>IF(D7="","",D7/$B$3)</f>
        <v>51.546391752577321</v>
      </c>
      <c r="D7">
        <v>30000</v>
      </c>
      <c r="E7" t="s">
        <v>12</v>
      </c>
      <c r="H7" t="s">
        <v>895</v>
      </c>
      <c r="I7" s="6">
        <f t="shared" si="0"/>
        <v>0</v>
      </c>
    </row>
    <row r="8" spans="1:9">
      <c r="C8" s="6">
        <f>IF(D8="","",D8/$B$3)</f>
        <v>7.731958762886598</v>
      </c>
      <c r="D8">
        <v>4500</v>
      </c>
      <c r="E8" t="s">
        <v>16</v>
      </c>
      <c r="F8" t="s">
        <v>108</v>
      </c>
      <c r="H8" t="s">
        <v>14</v>
      </c>
      <c r="I8" s="6">
        <f t="shared" si="0"/>
        <v>40.378006872852232</v>
      </c>
    </row>
    <row r="9" spans="1:9">
      <c r="C9" s="6">
        <f>IF(D9="","",D9/$B$3)</f>
        <v>2.0618556701030926</v>
      </c>
      <c r="D9">
        <v>1200</v>
      </c>
      <c r="E9" t="s">
        <v>222</v>
      </c>
      <c r="F9" t="s">
        <v>212</v>
      </c>
      <c r="H9" t="s">
        <v>12</v>
      </c>
      <c r="I9" s="6">
        <f t="shared" si="0"/>
        <v>185.14432989690721</v>
      </c>
    </row>
    <row r="10" spans="1:9">
      <c r="C10" s="6">
        <f>IF(D10="","",D10/$B$3)</f>
        <v>25.773195876288661</v>
      </c>
      <c r="D10" s="7">
        <v>15000</v>
      </c>
      <c r="E10" t="s">
        <v>13</v>
      </c>
      <c r="F10" t="s">
        <v>213</v>
      </c>
      <c r="H10" t="s">
        <v>15</v>
      </c>
      <c r="I10" s="6">
        <f t="shared" si="0"/>
        <v>63.573883161512029</v>
      </c>
    </row>
    <row r="11" spans="1:9">
      <c r="C11" s="6">
        <v>12</v>
      </c>
      <c r="D11" s="7"/>
      <c r="E11" t="s">
        <v>35</v>
      </c>
      <c r="H11" t="s">
        <v>896</v>
      </c>
      <c r="I11" s="6">
        <f t="shared" si="0"/>
        <v>12.027491408934708</v>
      </c>
    </row>
    <row r="12" spans="1:9">
      <c r="C12" s="6">
        <f t="shared" ref="C12:C20" si="1">IF(D12="","",D12/$B$3)</f>
        <v>6.8728522336769755</v>
      </c>
      <c r="D12" s="7">
        <v>4000</v>
      </c>
      <c r="E12" t="s">
        <v>16</v>
      </c>
      <c r="F12" t="s">
        <v>108</v>
      </c>
      <c r="H12" t="s">
        <v>37</v>
      </c>
      <c r="I12" s="6">
        <f t="shared" si="0"/>
        <v>12.027491408934708</v>
      </c>
    </row>
    <row r="13" spans="1:9">
      <c r="A13" s="1">
        <v>40095</v>
      </c>
      <c r="B13" s="6">
        <f>SUM(C13:C22)</f>
        <v>205.98625429553266</v>
      </c>
      <c r="C13" s="6">
        <f t="shared" si="1"/>
        <v>9.4501718213058421</v>
      </c>
      <c r="D13" s="7">
        <v>5500</v>
      </c>
      <c r="E13" t="s">
        <v>16</v>
      </c>
      <c r="F13" t="s">
        <v>33</v>
      </c>
      <c r="H13" t="s">
        <v>13</v>
      </c>
      <c r="I13" s="6">
        <f t="shared" si="0"/>
        <v>152.31958762886597</v>
      </c>
    </row>
    <row r="14" spans="1:9">
      <c r="C14" s="6">
        <f t="shared" si="1"/>
        <v>51.546391752577321</v>
      </c>
      <c r="D14" s="7">
        <v>30000</v>
      </c>
      <c r="E14" t="s">
        <v>40</v>
      </c>
      <c r="F14" t="s">
        <v>214</v>
      </c>
      <c r="H14" t="s">
        <v>17</v>
      </c>
      <c r="I14" s="6">
        <f>SUMIF($E$6:$E$999,H14,$C$6:$C$999)</f>
        <v>24.175257731958762</v>
      </c>
    </row>
    <row r="15" spans="1:9">
      <c r="C15" s="6">
        <f t="shared" si="1"/>
        <v>1.0309278350515463</v>
      </c>
      <c r="D15" s="7">
        <v>600</v>
      </c>
      <c r="E15" t="s">
        <v>17</v>
      </c>
      <c r="F15" t="s">
        <v>215</v>
      </c>
      <c r="H15" t="s">
        <v>35</v>
      </c>
      <c r="I15" s="6">
        <f t="shared" ref="I15:I23" si="2">SUMIF($E$6:$E$999,H15,$C$6:$C$999)</f>
        <v>36</v>
      </c>
    </row>
    <row r="16" spans="1:9">
      <c r="C16" s="6">
        <f t="shared" si="1"/>
        <v>51.546391752577321</v>
      </c>
      <c r="D16" s="7">
        <v>30000</v>
      </c>
      <c r="E16" t="s">
        <v>19</v>
      </c>
      <c r="F16" t="s">
        <v>216</v>
      </c>
      <c r="H16" t="s">
        <v>16</v>
      </c>
      <c r="I16" s="6">
        <f t="shared" si="2"/>
        <v>88.37113402061857</v>
      </c>
    </row>
    <row r="17" spans="1:9">
      <c r="C17" s="6">
        <f t="shared" si="1"/>
        <v>5.1546391752577323</v>
      </c>
      <c r="D17" s="7">
        <v>3000</v>
      </c>
      <c r="E17" t="s">
        <v>16</v>
      </c>
      <c r="F17" t="s">
        <v>217</v>
      </c>
      <c r="H17" t="s">
        <v>277</v>
      </c>
      <c r="I17" s="6">
        <f t="shared" si="2"/>
        <v>0</v>
      </c>
    </row>
    <row r="18" spans="1:9">
      <c r="C18" s="6">
        <f t="shared" si="1"/>
        <v>5.1546391752577323</v>
      </c>
      <c r="D18" s="7">
        <v>3000</v>
      </c>
      <c r="E18" t="s">
        <v>14</v>
      </c>
      <c r="F18" t="s">
        <v>218</v>
      </c>
      <c r="H18" t="s">
        <v>222</v>
      </c>
      <c r="I18" s="6">
        <f t="shared" si="2"/>
        <v>13.436426116838488</v>
      </c>
    </row>
    <row r="19" spans="1:9">
      <c r="C19" s="6">
        <f t="shared" si="1"/>
        <v>23.711340206185568</v>
      </c>
      <c r="D19" s="7">
        <v>13800</v>
      </c>
      <c r="E19" t="s">
        <v>50</v>
      </c>
      <c r="F19" t="s">
        <v>219</v>
      </c>
      <c r="H19" t="s">
        <v>50</v>
      </c>
      <c r="I19" s="6">
        <f t="shared" si="2"/>
        <v>35.738831615120276</v>
      </c>
    </row>
    <row r="20" spans="1:9">
      <c r="C20" s="6">
        <f t="shared" si="1"/>
        <v>25.773195876288661</v>
      </c>
      <c r="D20" s="7">
        <v>15000</v>
      </c>
      <c r="E20" t="s">
        <v>13</v>
      </c>
      <c r="F20" t="s">
        <v>213</v>
      </c>
      <c r="H20" t="s">
        <v>19</v>
      </c>
      <c r="I20" s="6">
        <f t="shared" si="2"/>
        <v>51.546391752577321</v>
      </c>
    </row>
    <row r="21" spans="1:9">
      <c r="C21" s="6">
        <v>12</v>
      </c>
      <c r="D21" s="7"/>
      <c r="E21" t="s">
        <v>35</v>
      </c>
      <c r="H21" t="s">
        <v>18</v>
      </c>
      <c r="I21" s="6">
        <f t="shared" si="2"/>
        <v>0</v>
      </c>
    </row>
    <row r="22" spans="1:9">
      <c r="C22" s="6">
        <f>IF(D22="","",D22/$B$3)</f>
        <v>20.618556701030929</v>
      </c>
      <c r="D22" s="7">
        <v>12000</v>
      </c>
      <c r="E22" t="s">
        <v>16</v>
      </c>
      <c r="F22" t="s">
        <v>220</v>
      </c>
      <c r="H22" t="s">
        <v>265</v>
      </c>
      <c r="I22" s="6">
        <f t="shared" si="2"/>
        <v>41.786941580756007</v>
      </c>
    </row>
    <row r="23" spans="1:9" ht="15.75" thickBot="1">
      <c r="A23" s="1">
        <v>40096</v>
      </c>
      <c r="B23" s="6">
        <f>SUM(C23:C34)</f>
        <v>92.982817869415811</v>
      </c>
      <c r="C23" s="6">
        <v>26</v>
      </c>
      <c r="D23" s="7"/>
      <c r="E23" t="s">
        <v>16</v>
      </c>
      <c r="F23" t="s">
        <v>33</v>
      </c>
      <c r="H23" s="16" t="s">
        <v>897</v>
      </c>
      <c r="I23" s="17">
        <f t="shared" si="2"/>
        <v>0</v>
      </c>
    </row>
    <row r="24" spans="1:9">
      <c r="C24" s="6">
        <f t="shared" ref="C24:C33" si="3">IF(D24="","",D24/$B$3)</f>
        <v>1.7182130584192439</v>
      </c>
      <c r="D24" s="7">
        <v>1000</v>
      </c>
      <c r="E24" t="s">
        <v>40</v>
      </c>
      <c r="F24" t="s">
        <v>188</v>
      </c>
      <c r="H24" s="14" t="s">
        <v>504</v>
      </c>
      <c r="I24" s="6">
        <f>SUM(I6:I23)</f>
        <v>879.79037800687263</v>
      </c>
    </row>
    <row r="25" spans="1:9">
      <c r="C25" s="6">
        <f t="shared" si="3"/>
        <v>5.1546391752577323</v>
      </c>
      <c r="D25" s="7">
        <v>3000</v>
      </c>
      <c r="E25" t="s">
        <v>50</v>
      </c>
      <c r="F25" t="s">
        <v>221</v>
      </c>
    </row>
    <row r="26" spans="1:9">
      <c r="C26" s="6">
        <f t="shared" si="3"/>
        <v>1.0652920962199313</v>
      </c>
      <c r="D26" s="7">
        <v>620</v>
      </c>
      <c r="E26" t="s">
        <v>222</v>
      </c>
      <c r="F26" t="s">
        <v>223</v>
      </c>
    </row>
    <row r="27" spans="1:9">
      <c r="C27" s="6">
        <f t="shared" si="3"/>
        <v>0.65292096219931273</v>
      </c>
      <c r="D27" s="7">
        <v>380</v>
      </c>
      <c r="E27" t="s">
        <v>17</v>
      </c>
      <c r="F27" t="s">
        <v>224</v>
      </c>
    </row>
    <row r="28" spans="1:9">
      <c r="C28" s="6">
        <f t="shared" si="3"/>
        <v>5.3264604810996561</v>
      </c>
      <c r="D28" s="7">
        <v>3100</v>
      </c>
      <c r="E28" t="s">
        <v>16</v>
      </c>
      <c r="F28" t="s">
        <v>225</v>
      </c>
    </row>
    <row r="29" spans="1:9">
      <c r="C29" s="6">
        <f t="shared" si="3"/>
        <v>1.5463917525773196</v>
      </c>
      <c r="D29" s="7">
        <v>900</v>
      </c>
      <c r="E29" t="s">
        <v>222</v>
      </c>
      <c r="F29" t="s">
        <v>795</v>
      </c>
    </row>
    <row r="30" spans="1:9">
      <c r="C30" s="6">
        <f t="shared" si="3"/>
        <v>3.4364261168384878</v>
      </c>
      <c r="D30" s="7">
        <v>2000</v>
      </c>
      <c r="E30" t="s">
        <v>16</v>
      </c>
      <c r="F30" t="s">
        <v>226</v>
      </c>
    </row>
    <row r="31" spans="1:9">
      <c r="C31" s="6">
        <f t="shared" si="3"/>
        <v>3.4364261168384878</v>
      </c>
      <c r="D31" s="7">
        <v>2000</v>
      </c>
      <c r="E31" t="s">
        <v>265</v>
      </c>
      <c r="F31" t="s">
        <v>227</v>
      </c>
    </row>
    <row r="32" spans="1:9">
      <c r="C32" s="6">
        <f t="shared" si="3"/>
        <v>6.8728522336769755</v>
      </c>
      <c r="D32" s="7">
        <v>4000</v>
      </c>
      <c r="E32" t="s">
        <v>17</v>
      </c>
      <c r="F32" t="s">
        <v>228</v>
      </c>
    </row>
    <row r="33" spans="1:6">
      <c r="C33" s="6">
        <f t="shared" si="3"/>
        <v>25.773195876288661</v>
      </c>
      <c r="D33" s="7">
        <v>15000</v>
      </c>
      <c r="E33" t="s">
        <v>13</v>
      </c>
      <c r="F33" t="s">
        <v>213</v>
      </c>
    </row>
    <row r="34" spans="1:6">
      <c r="C34" s="6">
        <v>12</v>
      </c>
      <c r="D34" s="7"/>
      <c r="E34" t="s">
        <v>35</v>
      </c>
    </row>
    <row r="35" spans="1:6">
      <c r="A35" s="1">
        <v>40097</v>
      </c>
      <c r="B35" s="6">
        <f>SUM(C35:C43)</f>
        <v>196.91065292096221</v>
      </c>
      <c r="C35" s="6">
        <f>IF(D35="","",D35/$B$3)</f>
        <v>3.7800687285223367</v>
      </c>
      <c r="D35" s="7">
        <v>2200</v>
      </c>
      <c r="E35" t="s">
        <v>16</v>
      </c>
      <c r="F35" t="s">
        <v>229</v>
      </c>
    </row>
    <row r="36" spans="1:6">
      <c r="C36" s="6">
        <f>IF(D36="","",D36/$B$3)</f>
        <v>49.230240549828181</v>
      </c>
      <c r="D36" s="7">
        <v>28652</v>
      </c>
      <c r="E36" t="s">
        <v>12</v>
      </c>
    </row>
    <row r="37" spans="1:6">
      <c r="C37" s="6">
        <f>IF(D37="","",D37/$B$3)</f>
        <v>6.1855670103092786</v>
      </c>
      <c r="D37" s="7">
        <v>3600</v>
      </c>
      <c r="E37" t="s">
        <v>222</v>
      </c>
      <c r="F37" t="s">
        <v>230</v>
      </c>
    </row>
    <row r="38" spans="1:6">
      <c r="C38" s="6">
        <v>70</v>
      </c>
      <c r="D38" s="7"/>
      <c r="E38" t="s">
        <v>40</v>
      </c>
      <c r="F38" t="s">
        <v>231</v>
      </c>
    </row>
    <row r="39" spans="1:6">
      <c r="C39" s="6">
        <f>IF(D39="","",D39/$B$3)</f>
        <v>18.900343642611684</v>
      </c>
      <c r="D39" s="7">
        <v>11000</v>
      </c>
      <c r="E39" t="s">
        <v>15</v>
      </c>
    </row>
    <row r="40" spans="1:6">
      <c r="C40" s="6">
        <f>IF(D40="","",D40/$B$3)</f>
        <v>2.5773195876288661</v>
      </c>
      <c r="D40" s="7">
        <v>1500</v>
      </c>
      <c r="E40" t="s">
        <v>14</v>
      </c>
      <c r="F40" t="s">
        <v>53</v>
      </c>
    </row>
    <row r="41" spans="1:6">
      <c r="C41" s="6">
        <f>IF(D41="","",D41/$B$3)</f>
        <v>19.175257731958762</v>
      </c>
      <c r="D41" s="7">
        <v>11160</v>
      </c>
      <c r="E41" t="s">
        <v>265</v>
      </c>
      <c r="F41" t="s">
        <v>232</v>
      </c>
    </row>
    <row r="42" spans="1:6">
      <c r="C42" s="6">
        <f>IF(D42="","",D42/$B$3)</f>
        <v>2.0618556701030926</v>
      </c>
      <c r="D42" s="7">
        <v>1200</v>
      </c>
      <c r="E42" t="s">
        <v>17</v>
      </c>
      <c r="F42" t="s">
        <v>233</v>
      </c>
    </row>
    <row r="43" spans="1:6">
      <c r="C43" s="6">
        <v>25</v>
      </c>
      <c r="D43" s="7"/>
      <c r="E43" t="s">
        <v>13</v>
      </c>
      <c r="F43" t="s">
        <v>234</v>
      </c>
    </row>
    <row r="44" spans="1:6">
      <c r="A44" s="1">
        <v>40098</v>
      </c>
      <c r="B44" s="6">
        <f>SUM(C44:C46)</f>
        <v>57.646048109965633</v>
      </c>
      <c r="C44" s="6">
        <f>IF(D44="","",D44/$B$3)</f>
        <v>6.8728522336769755</v>
      </c>
      <c r="D44" s="7">
        <v>4000</v>
      </c>
      <c r="E44" t="s">
        <v>50</v>
      </c>
      <c r="F44" t="s">
        <v>235</v>
      </c>
    </row>
    <row r="45" spans="1:6">
      <c r="C45" s="6">
        <f>IF(D45="","",D45/$B$3)</f>
        <v>25.773195876288661</v>
      </c>
      <c r="D45" s="7">
        <v>15000</v>
      </c>
      <c r="E45" t="s">
        <v>15</v>
      </c>
    </row>
    <row r="46" spans="1:6">
      <c r="C46" s="6">
        <v>25</v>
      </c>
      <c r="D46" s="7"/>
      <c r="E46" t="s">
        <v>13</v>
      </c>
      <c r="F46" t="s">
        <v>234</v>
      </c>
    </row>
    <row r="47" spans="1:6">
      <c r="A47" s="1">
        <v>40099</v>
      </c>
      <c r="B47" s="6">
        <f>SUM(C47:C49)</f>
        <v>55.927835051546396</v>
      </c>
      <c r="C47" s="6">
        <f>IF(D47="","",D47/$B$3)</f>
        <v>18.900343642611684</v>
      </c>
      <c r="D47" s="7">
        <v>11000</v>
      </c>
      <c r="E47" t="s">
        <v>15</v>
      </c>
    </row>
    <row r="48" spans="1:6">
      <c r="C48" s="6">
        <v>25</v>
      </c>
      <c r="D48" s="7"/>
      <c r="E48" t="s">
        <v>13</v>
      </c>
      <c r="F48" t="s">
        <v>234</v>
      </c>
    </row>
    <row r="49" spans="1:6">
      <c r="C49" s="6">
        <f t="shared" ref="C49:C112" si="4">IF(D49="","",D49/$B$3)</f>
        <v>12.027491408934708</v>
      </c>
      <c r="D49" s="7">
        <v>7000</v>
      </c>
      <c r="E49" t="s">
        <v>37</v>
      </c>
    </row>
    <row r="50" spans="1:6">
      <c r="A50" s="1">
        <v>40100</v>
      </c>
      <c r="B50" s="6">
        <f>SUM(C50:C54)</f>
        <v>115.22680412371133</v>
      </c>
      <c r="C50" s="6">
        <f t="shared" si="4"/>
        <v>12.027491408934708</v>
      </c>
      <c r="D50" s="7">
        <v>7000</v>
      </c>
      <c r="E50" t="s">
        <v>896</v>
      </c>
      <c r="F50" t="s">
        <v>145</v>
      </c>
    </row>
    <row r="51" spans="1:6">
      <c r="C51" s="6">
        <f t="shared" si="4"/>
        <v>48.800687285223368</v>
      </c>
      <c r="D51" s="7">
        <v>28402</v>
      </c>
      <c r="E51" t="s">
        <v>12</v>
      </c>
    </row>
    <row r="52" spans="1:6">
      <c r="C52" s="6">
        <f t="shared" si="4"/>
        <v>2.5773195876288661</v>
      </c>
      <c r="D52" s="7">
        <v>1500</v>
      </c>
      <c r="E52" t="s">
        <v>222</v>
      </c>
      <c r="F52" t="s">
        <v>236</v>
      </c>
    </row>
    <row r="53" spans="1:6">
      <c r="C53" s="6">
        <f t="shared" si="4"/>
        <v>19.175257731958762</v>
      </c>
      <c r="D53" s="7">
        <v>11160</v>
      </c>
      <c r="E53" t="s">
        <v>265</v>
      </c>
      <c r="F53" t="s">
        <v>237</v>
      </c>
    </row>
    <row r="54" spans="1:6">
      <c r="C54" s="6">
        <f t="shared" si="4"/>
        <v>32.646048109965633</v>
      </c>
      <c r="D54" s="7">
        <v>19000</v>
      </c>
      <c r="E54" t="s">
        <v>14</v>
      </c>
      <c r="F54" t="s">
        <v>238</v>
      </c>
    </row>
    <row r="55" spans="1:6">
      <c r="A55" s="1">
        <v>40101</v>
      </c>
      <c r="B55" s="6">
        <f>SUM(C55)</f>
        <v>35.567010309278352</v>
      </c>
      <c r="C55" s="6">
        <f t="shared" si="4"/>
        <v>35.567010309278352</v>
      </c>
      <c r="D55" s="7">
        <v>20700</v>
      </c>
      <c r="E55" t="s">
        <v>12</v>
      </c>
    </row>
    <row r="56" spans="1:6">
      <c r="C56" s="6" t="str">
        <f t="shared" si="4"/>
        <v/>
      </c>
      <c r="D56" s="7"/>
    </row>
    <row r="57" spans="1:6">
      <c r="C57" s="6" t="str">
        <f t="shared" si="4"/>
        <v/>
      </c>
      <c r="D57" s="7"/>
    </row>
    <row r="58" spans="1:6">
      <c r="C58" s="6" t="str">
        <f t="shared" si="4"/>
        <v/>
      </c>
      <c r="D58" s="7"/>
    </row>
    <row r="59" spans="1:6">
      <c r="C59" s="6" t="str">
        <f t="shared" si="4"/>
        <v/>
      </c>
      <c r="D59" s="7"/>
    </row>
    <row r="60" spans="1:6">
      <c r="C60" s="6" t="str">
        <f t="shared" si="4"/>
        <v/>
      </c>
      <c r="D60" s="7"/>
    </row>
    <row r="61" spans="1:6">
      <c r="C61" s="6" t="str">
        <f t="shared" si="4"/>
        <v/>
      </c>
      <c r="D61" s="7"/>
    </row>
    <row r="62" spans="1:6">
      <c r="C62" s="6" t="str">
        <f t="shared" si="4"/>
        <v/>
      </c>
      <c r="D62" s="7"/>
    </row>
    <row r="63" spans="1:6">
      <c r="C63" s="6" t="str">
        <f t="shared" si="4"/>
        <v/>
      </c>
      <c r="D63" s="7"/>
    </row>
    <row r="64" spans="1:6">
      <c r="C64" s="6" t="str">
        <f t="shared" si="4"/>
        <v/>
      </c>
      <c r="D64" s="7"/>
    </row>
    <row r="65" spans="3:4">
      <c r="C65" s="6" t="str">
        <f t="shared" si="4"/>
        <v/>
      </c>
      <c r="D65" s="7"/>
    </row>
    <row r="66" spans="3:4">
      <c r="C66" s="6" t="str">
        <f t="shared" si="4"/>
        <v/>
      </c>
      <c r="D66" s="7"/>
    </row>
    <row r="67" spans="3:4">
      <c r="C67" s="6" t="str">
        <f t="shared" si="4"/>
        <v/>
      </c>
      <c r="D67" s="7"/>
    </row>
    <row r="68" spans="3:4">
      <c r="C68" s="6" t="str">
        <f t="shared" si="4"/>
        <v/>
      </c>
      <c r="D68" s="7"/>
    </row>
    <row r="69" spans="3:4">
      <c r="C69" s="6" t="str">
        <f t="shared" si="4"/>
        <v/>
      </c>
      <c r="D69" s="7"/>
    </row>
    <row r="70" spans="3:4">
      <c r="C70" s="6" t="str">
        <f t="shared" si="4"/>
        <v/>
      </c>
      <c r="D70" s="7"/>
    </row>
    <row r="71" spans="3:4">
      <c r="C71" s="6" t="str">
        <f t="shared" si="4"/>
        <v/>
      </c>
      <c r="D71" s="7"/>
    </row>
    <row r="72" spans="3:4">
      <c r="C72" s="6" t="str">
        <f t="shared" si="4"/>
        <v/>
      </c>
      <c r="D72" s="7"/>
    </row>
    <row r="73" spans="3:4">
      <c r="C73" s="6" t="str">
        <f t="shared" si="4"/>
        <v/>
      </c>
      <c r="D73" s="7"/>
    </row>
    <row r="74" spans="3:4">
      <c r="C74" s="6" t="str">
        <f t="shared" si="4"/>
        <v/>
      </c>
      <c r="D74" s="7"/>
    </row>
    <row r="75" spans="3:4">
      <c r="C75" s="6" t="str">
        <f t="shared" si="4"/>
        <v/>
      </c>
      <c r="D75" s="7"/>
    </row>
    <row r="76" spans="3:4">
      <c r="C76" s="6" t="str">
        <f t="shared" si="4"/>
        <v/>
      </c>
      <c r="D76" s="7"/>
    </row>
    <row r="77" spans="3:4">
      <c r="C77" s="6" t="str">
        <f t="shared" si="4"/>
        <v/>
      </c>
      <c r="D77" s="7"/>
    </row>
    <row r="78" spans="3:4">
      <c r="C78" s="6" t="str">
        <f t="shared" si="4"/>
        <v/>
      </c>
      <c r="D78" s="7"/>
    </row>
    <row r="79" spans="3:4">
      <c r="C79" s="6" t="str">
        <f t="shared" si="4"/>
        <v/>
      </c>
      <c r="D79" s="7"/>
    </row>
    <row r="80" spans="3:4">
      <c r="C80" s="6" t="str">
        <f t="shared" si="4"/>
        <v/>
      </c>
      <c r="D80" s="7"/>
    </row>
    <row r="81" spans="3:4">
      <c r="C81" s="6" t="str">
        <f t="shared" si="4"/>
        <v/>
      </c>
      <c r="D81" s="7"/>
    </row>
    <row r="82" spans="3:4">
      <c r="C82" s="6" t="str">
        <f t="shared" si="4"/>
        <v/>
      </c>
      <c r="D82" s="7"/>
    </row>
    <row r="83" spans="3:4">
      <c r="C83" s="6" t="str">
        <f t="shared" si="4"/>
        <v/>
      </c>
      <c r="D83" s="7"/>
    </row>
    <row r="84" spans="3:4">
      <c r="C84" s="6" t="str">
        <f t="shared" si="4"/>
        <v/>
      </c>
      <c r="D84" s="7"/>
    </row>
    <row r="85" spans="3:4">
      <c r="C85" s="6" t="str">
        <f t="shared" si="4"/>
        <v/>
      </c>
      <c r="D85" s="7"/>
    </row>
    <row r="86" spans="3:4">
      <c r="C86" s="6" t="str">
        <f t="shared" si="4"/>
        <v/>
      </c>
      <c r="D86" s="7"/>
    </row>
    <row r="87" spans="3:4">
      <c r="C87" s="6" t="str">
        <f t="shared" si="4"/>
        <v/>
      </c>
      <c r="D87" s="7"/>
    </row>
    <row r="88" spans="3:4">
      <c r="C88" s="6" t="str">
        <f t="shared" si="4"/>
        <v/>
      </c>
      <c r="D88" s="7"/>
    </row>
    <row r="89" spans="3:4">
      <c r="C89" s="6" t="str">
        <f t="shared" si="4"/>
        <v/>
      </c>
      <c r="D89" s="7"/>
    </row>
    <row r="90" spans="3:4">
      <c r="C90" s="6" t="str">
        <f t="shared" si="4"/>
        <v/>
      </c>
      <c r="D90" s="7"/>
    </row>
    <row r="91" spans="3:4">
      <c r="C91" s="6" t="str">
        <f t="shared" si="4"/>
        <v/>
      </c>
      <c r="D91" s="7"/>
    </row>
    <row r="92" spans="3:4">
      <c r="C92" s="6" t="str">
        <f t="shared" si="4"/>
        <v/>
      </c>
      <c r="D92" s="7"/>
    </row>
    <row r="93" spans="3:4">
      <c r="C93" s="6" t="str">
        <f t="shared" si="4"/>
        <v/>
      </c>
      <c r="D93" s="7"/>
    </row>
    <row r="94" spans="3:4">
      <c r="C94" s="6" t="str">
        <f t="shared" si="4"/>
        <v/>
      </c>
      <c r="D94" s="7"/>
    </row>
    <row r="95" spans="3:4">
      <c r="C95" s="6" t="str">
        <f t="shared" si="4"/>
        <v/>
      </c>
      <c r="D95" s="7"/>
    </row>
    <row r="96" spans="3:4">
      <c r="C96" s="6" t="str">
        <f t="shared" si="4"/>
        <v/>
      </c>
      <c r="D96" s="7"/>
    </row>
    <row r="97" spans="3:4">
      <c r="C97" s="6" t="str">
        <f t="shared" si="4"/>
        <v/>
      </c>
      <c r="D97" s="7"/>
    </row>
    <row r="98" spans="3:4">
      <c r="C98" s="6" t="str">
        <f t="shared" si="4"/>
        <v/>
      </c>
      <c r="D98" s="7"/>
    </row>
    <row r="99" spans="3:4">
      <c r="C99" s="6" t="str">
        <f t="shared" si="4"/>
        <v/>
      </c>
      <c r="D99" s="7"/>
    </row>
    <row r="100" spans="3:4">
      <c r="C100" s="6" t="str">
        <f t="shared" si="4"/>
        <v/>
      </c>
      <c r="D100" s="7"/>
    </row>
    <row r="101" spans="3:4">
      <c r="C101" s="6" t="str">
        <f t="shared" si="4"/>
        <v/>
      </c>
      <c r="D101" s="7"/>
    </row>
    <row r="102" spans="3:4">
      <c r="C102" s="6" t="str">
        <f t="shared" si="4"/>
        <v/>
      </c>
      <c r="D102" s="7"/>
    </row>
    <row r="103" spans="3:4">
      <c r="C103" s="6" t="str">
        <f t="shared" si="4"/>
        <v/>
      </c>
      <c r="D103" s="7"/>
    </row>
    <row r="104" spans="3:4">
      <c r="C104" s="6" t="str">
        <f t="shared" si="4"/>
        <v/>
      </c>
      <c r="D104" s="7"/>
    </row>
    <row r="105" spans="3:4">
      <c r="C105" s="6" t="str">
        <f t="shared" si="4"/>
        <v/>
      </c>
      <c r="D105" s="7"/>
    </row>
    <row r="106" spans="3:4">
      <c r="C106" s="6" t="str">
        <f t="shared" si="4"/>
        <v/>
      </c>
      <c r="D106" s="7"/>
    </row>
    <row r="107" spans="3:4">
      <c r="C107" s="6" t="str">
        <f t="shared" si="4"/>
        <v/>
      </c>
      <c r="D107" s="7"/>
    </row>
    <row r="108" spans="3:4">
      <c r="C108" s="6" t="str">
        <f t="shared" si="4"/>
        <v/>
      </c>
      <c r="D108" s="7"/>
    </row>
    <row r="109" spans="3:4">
      <c r="C109" s="6" t="str">
        <f t="shared" si="4"/>
        <v/>
      </c>
      <c r="D109" s="7"/>
    </row>
    <row r="110" spans="3:4">
      <c r="C110" s="6" t="str">
        <f t="shared" si="4"/>
        <v/>
      </c>
      <c r="D110" s="7"/>
    </row>
    <row r="111" spans="3:4">
      <c r="C111" s="6" t="str">
        <f t="shared" si="4"/>
        <v/>
      </c>
      <c r="D111" s="7"/>
    </row>
    <row r="112" spans="3:4">
      <c r="C112" s="6" t="str">
        <f t="shared" si="4"/>
        <v/>
      </c>
      <c r="D112" s="7"/>
    </row>
    <row r="113" spans="3:4">
      <c r="C113" s="6" t="str">
        <f t="shared" ref="C113:C176" si="5">IF(D113="","",D113/$B$3)</f>
        <v/>
      </c>
      <c r="D113" s="7"/>
    </row>
    <row r="114" spans="3:4">
      <c r="C114" s="6" t="str">
        <f t="shared" si="5"/>
        <v/>
      </c>
      <c r="D114" s="7"/>
    </row>
    <row r="115" spans="3:4">
      <c r="C115" s="6" t="str">
        <f t="shared" si="5"/>
        <v/>
      </c>
      <c r="D115" s="7"/>
    </row>
    <row r="116" spans="3:4">
      <c r="C116" s="6" t="str">
        <f t="shared" si="5"/>
        <v/>
      </c>
      <c r="D116" s="7"/>
    </row>
    <row r="117" spans="3:4">
      <c r="C117" s="6" t="str">
        <f t="shared" si="5"/>
        <v/>
      </c>
      <c r="D117" s="7"/>
    </row>
    <row r="118" spans="3:4">
      <c r="C118" s="6" t="str">
        <f t="shared" si="5"/>
        <v/>
      </c>
      <c r="D118" s="7"/>
    </row>
    <row r="119" spans="3:4">
      <c r="C119" s="6" t="str">
        <f t="shared" si="5"/>
        <v/>
      </c>
      <c r="D119" s="7"/>
    </row>
    <row r="120" spans="3:4">
      <c r="C120" s="6" t="str">
        <f t="shared" si="5"/>
        <v/>
      </c>
      <c r="D120" s="7"/>
    </row>
    <row r="121" spans="3:4">
      <c r="C121" s="6" t="str">
        <f t="shared" si="5"/>
        <v/>
      </c>
      <c r="D121" s="7"/>
    </row>
    <row r="122" spans="3:4">
      <c r="C122" s="6" t="str">
        <f t="shared" si="5"/>
        <v/>
      </c>
      <c r="D122" s="7"/>
    </row>
    <row r="123" spans="3:4">
      <c r="C123" s="6" t="str">
        <f t="shared" si="5"/>
        <v/>
      </c>
      <c r="D123" s="7"/>
    </row>
    <row r="124" spans="3:4">
      <c r="C124" s="6" t="str">
        <f t="shared" si="5"/>
        <v/>
      </c>
      <c r="D124" s="7"/>
    </row>
    <row r="125" spans="3:4">
      <c r="C125" s="6" t="str">
        <f t="shared" si="5"/>
        <v/>
      </c>
      <c r="D125" s="7"/>
    </row>
    <row r="126" spans="3:4">
      <c r="C126" s="6" t="str">
        <f t="shared" si="5"/>
        <v/>
      </c>
      <c r="D126" s="7"/>
    </row>
    <row r="127" spans="3:4">
      <c r="C127" s="6" t="str">
        <f t="shared" si="5"/>
        <v/>
      </c>
      <c r="D127" s="7"/>
    </row>
    <row r="128" spans="3:4">
      <c r="C128" s="6" t="str">
        <f t="shared" si="5"/>
        <v/>
      </c>
      <c r="D128" s="7"/>
    </row>
    <row r="129" spans="3:4">
      <c r="C129" s="6" t="str">
        <f t="shared" si="5"/>
        <v/>
      </c>
      <c r="D129" s="7"/>
    </row>
    <row r="130" spans="3:4">
      <c r="C130" s="6" t="str">
        <f t="shared" si="5"/>
        <v/>
      </c>
      <c r="D130" s="7"/>
    </row>
    <row r="131" spans="3:4">
      <c r="C131" s="6" t="str">
        <f t="shared" si="5"/>
        <v/>
      </c>
      <c r="D131" s="7"/>
    </row>
    <row r="132" spans="3:4">
      <c r="C132" s="6" t="str">
        <f t="shared" si="5"/>
        <v/>
      </c>
      <c r="D132" s="7"/>
    </row>
    <row r="133" spans="3:4">
      <c r="C133" s="6" t="str">
        <f t="shared" si="5"/>
        <v/>
      </c>
      <c r="D133" s="7"/>
    </row>
    <row r="134" spans="3:4">
      <c r="C134" s="6" t="str">
        <f t="shared" si="5"/>
        <v/>
      </c>
      <c r="D134" s="7"/>
    </row>
    <row r="135" spans="3:4">
      <c r="C135" s="6" t="str">
        <f t="shared" si="5"/>
        <v/>
      </c>
      <c r="D135" s="7"/>
    </row>
    <row r="136" spans="3:4">
      <c r="C136" s="6" t="str">
        <f t="shared" si="5"/>
        <v/>
      </c>
      <c r="D136" s="7"/>
    </row>
    <row r="137" spans="3:4">
      <c r="C137" s="6" t="str">
        <f t="shared" si="5"/>
        <v/>
      </c>
      <c r="D137" s="7"/>
    </row>
    <row r="138" spans="3:4">
      <c r="C138" s="6" t="str">
        <f t="shared" si="5"/>
        <v/>
      </c>
      <c r="D138" s="7"/>
    </row>
    <row r="139" spans="3:4">
      <c r="C139" s="6" t="str">
        <f t="shared" si="5"/>
        <v/>
      </c>
      <c r="D139" s="7"/>
    </row>
    <row r="140" spans="3:4">
      <c r="C140" s="6" t="str">
        <f t="shared" si="5"/>
        <v/>
      </c>
      <c r="D140" s="7"/>
    </row>
    <row r="141" spans="3:4">
      <c r="C141" s="6" t="str">
        <f t="shared" si="5"/>
        <v/>
      </c>
      <c r="D141" s="7"/>
    </row>
    <row r="142" spans="3:4">
      <c r="C142" s="6" t="str">
        <f t="shared" si="5"/>
        <v/>
      </c>
      <c r="D142" s="7"/>
    </row>
    <row r="143" spans="3:4">
      <c r="C143" s="6" t="str">
        <f t="shared" si="5"/>
        <v/>
      </c>
      <c r="D143" s="7"/>
    </row>
    <row r="144" spans="3:4">
      <c r="C144" s="6" t="str">
        <f t="shared" si="5"/>
        <v/>
      </c>
      <c r="D144" s="7"/>
    </row>
    <row r="145" spans="3:4">
      <c r="C145" s="6" t="str">
        <f t="shared" si="5"/>
        <v/>
      </c>
      <c r="D145" s="7"/>
    </row>
    <row r="146" spans="3:4">
      <c r="C146" s="6" t="str">
        <f t="shared" si="5"/>
        <v/>
      </c>
      <c r="D146" s="7"/>
    </row>
    <row r="147" spans="3:4">
      <c r="C147" s="6" t="str">
        <f t="shared" si="5"/>
        <v/>
      </c>
      <c r="D147" s="7"/>
    </row>
    <row r="148" spans="3:4">
      <c r="C148" s="6" t="str">
        <f t="shared" si="5"/>
        <v/>
      </c>
      <c r="D148" s="7"/>
    </row>
    <row r="149" spans="3:4">
      <c r="C149" s="6" t="str">
        <f t="shared" si="5"/>
        <v/>
      </c>
      <c r="D149" s="7"/>
    </row>
    <row r="150" spans="3:4">
      <c r="C150" s="6" t="str">
        <f t="shared" si="5"/>
        <v/>
      </c>
      <c r="D150" s="7"/>
    </row>
    <row r="151" spans="3:4">
      <c r="C151" s="6" t="str">
        <f t="shared" si="5"/>
        <v/>
      </c>
      <c r="D151" s="7"/>
    </row>
    <row r="152" spans="3:4">
      <c r="C152" s="6" t="str">
        <f t="shared" si="5"/>
        <v/>
      </c>
      <c r="D152" s="7"/>
    </row>
    <row r="153" spans="3:4">
      <c r="C153" s="6" t="str">
        <f t="shared" si="5"/>
        <v/>
      </c>
      <c r="D153" s="7"/>
    </row>
    <row r="154" spans="3:4">
      <c r="C154" s="6" t="str">
        <f t="shared" si="5"/>
        <v/>
      </c>
      <c r="D154" s="7"/>
    </row>
    <row r="155" spans="3:4">
      <c r="C155" s="6" t="str">
        <f t="shared" si="5"/>
        <v/>
      </c>
      <c r="D155" s="7"/>
    </row>
    <row r="156" spans="3:4">
      <c r="C156" s="6" t="str">
        <f t="shared" si="5"/>
        <v/>
      </c>
      <c r="D156" s="7"/>
    </row>
    <row r="157" spans="3:4">
      <c r="C157" s="6" t="str">
        <f t="shared" si="5"/>
        <v/>
      </c>
      <c r="D157" s="7"/>
    </row>
    <row r="158" spans="3:4">
      <c r="C158" s="6" t="str">
        <f t="shared" si="5"/>
        <v/>
      </c>
      <c r="D158" s="7"/>
    </row>
    <row r="159" spans="3:4">
      <c r="C159" s="6" t="str">
        <f t="shared" si="5"/>
        <v/>
      </c>
      <c r="D159" s="7"/>
    </row>
    <row r="160" spans="3:4">
      <c r="C160" s="6" t="str">
        <f t="shared" si="5"/>
        <v/>
      </c>
      <c r="D160" s="7"/>
    </row>
    <row r="161" spans="3:4">
      <c r="C161" s="6" t="str">
        <f t="shared" si="5"/>
        <v/>
      </c>
      <c r="D161" s="7"/>
    </row>
    <row r="162" spans="3:4">
      <c r="C162" s="6" t="str">
        <f t="shared" si="5"/>
        <v/>
      </c>
      <c r="D162" s="7"/>
    </row>
    <row r="163" spans="3:4">
      <c r="C163" s="6" t="str">
        <f t="shared" si="5"/>
        <v/>
      </c>
      <c r="D163" s="7"/>
    </row>
    <row r="164" spans="3:4">
      <c r="C164" s="6" t="str">
        <f t="shared" si="5"/>
        <v/>
      </c>
      <c r="D164" s="7"/>
    </row>
    <row r="165" spans="3:4">
      <c r="C165" s="6" t="str">
        <f t="shared" si="5"/>
        <v/>
      </c>
      <c r="D165" s="7"/>
    </row>
    <row r="166" spans="3:4">
      <c r="C166" s="6" t="str">
        <f t="shared" si="5"/>
        <v/>
      </c>
      <c r="D166" s="7"/>
    </row>
    <row r="167" spans="3:4">
      <c r="C167" s="6" t="str">
        <f t="shared" si="5"/>
        <v/>
      </c>
      <c r="D167" s="7"/>
    </row>
    <row r="168" spans="3:4">
      <c r="C168" s="6" t="str">
        <f t="shared" si="5"/>
        <v/>
      </c>
      <c r="D168" s="7"/>
    </row>
    <row r="169" spans="3:4">
      <c r="C169" s="6" t="str">
        <f t="shared" si="5"/>
        <v/>
      </c>
      <c r="D169" s="7"/>
    </row>
    <row r="170" spans="3:4">
      <c r="C170" s="6" t="str">
        <f t="shared" si="5"/>
        <v/>
      </c>
      <c r="D170" s="7"/>
    </row>
    <row r="171" spans="3:4">
      <c r="C171" s="6" t="str">
        <f t="shared" si="5"/>
        <v/>
      </c>
      <c r="D171" s="7"/>
    </row>
    <row r="172" spans="3:4">
      <c r="C172" s="6" t="str">
        <f t="shared" si="5"/>
        <v/>
      </c>
      <c r="D172" s="7"/>
    </row>
    <row r="173" spans="3:4">
      <c r="C173" s="6" t="str">
        <f t="shared" si="5"/>
        <v/>
      </c>
      <c r="D173" s="7"/>
    </row>
    <row r="174" spans="3:4">
      <c r="C174" s="6" t="str">
        <f t="shared" si="5"/>
        <v/>
      </c>
      <c r="D174" s="7"/>
    </row>
    <row r="175" spans="3:4">
      <c r="C175" s="6" t="str">
        <f t="shared" si="5"/>
        <v/>
      </c>
      <c r="D175" s="7"/>
    </row>
    <row r="176" spans="3:4">
      <c r="C176" s="6" t="str">
        <f t="shared" si="5"/>
        <v/>
      </c>
      <c r="D176" s="7"/>
    </row>
    <row r="177" spans="3:4">
      <c r="C177" s="6" t="str">
        <f t="shared" ref="C177:C240" si="6">IF(D177="","",D177/$B$3)</f>
        <v/>
      </c>
      <c r="D177" s="7"/>
    </row>
    <row r="178" spans="3:4">
      <c r="C178" s="6" t="str">
        <f t="shared" si="6"/>
        <v/>
      </c>
      <c r="D178" s="7"/>
    </row>
    <row r="179" spans="3:4">
      <c r="C179" s="6" t="str">
        <f t="shared" si="6"/>
        <v/>
      </c>
      <c r="D179" s="7"/>
    </row>
    <row r="180" spans="3:4">
      <c r="C180" s="6" t="str">
        <f t="shared" si="6"/>
        <v/>
      </c>
      <c r="D180" s="7"/>
    </row>
    <row r="181" spans="3:4">
      <c r="C181" s="6" t="str">
        <f t="shared" si="6"/>
        <v/>
      </c>
      <c r="D181" s="7"/>
    </row>
    <row r="182" spans="3:4">
      <c r="C182" s="6" t="str">
        <f t="shared" si="6"/>
        <v/>
      </c>
      <c r="D182" s="7"/>
    </row>
    <row r="183" spans="3:4">
      <c r="C183" s="6" t="str">
        <f t="shared" si="6"/>
        <v/>
      </c>
      <c r="D183" s="7"/>
    </row>
    <row r="184" spans="3:4">
      <c r="C184" s="6" t="str">
        <f t="shared" si="6"/>
        <v/>
      </c>
      <c r="D184" s="7"/>
    </row>
    <row r="185" spans="3:4">
      <c r="C185" s="6" t="str">
        <f t="shared" si="6"/>
        <v/>
      </c>
      <c r="D185" s="7"/>
    </row>
    <row r="186" spans="3:4">
      <c r="C186" s="6" t="str">
        <f t="shared" si="6"/>
        <v/>
      </c>
      <c r="D186" s="7"/>
    </row>
    <row r="187" spans="3:4">
      <c r="C187" s="6" t="str">
        <f t="shared" si="6"/>
        <v/>
      </c>
      <c r="D187" s="7"/>
    </row>
    <row r="188" spans="3:4">
      <c r="C188" s="6" t="str">
        <f t="shared" si="6"/>
        <v/>
      </c>
      <c r="D188" s="7"/>
    </row>
    <row r="189" spans="3:4">
      <c r="C189" s="6" t="str">
        <f t="shared" si="6"/>
        <v/>
      </c>
      <c r="D189" s="7"/>
    </row>
    <row r="190" spans="3:4">
      <c r="C190" s="6" t="str">
        <f t="shared" si="6"/>
        <v/>
      </c>
      <c r="D190" s="7"/>
    </row>
    <row r="191" spans="3:4">
      <c r="C191" s="6" t="str">
        <f t="shared" si="6"/>
        <v/>
      </c>
      <c r="D191" s="7"/>
    </row>
    <row r="192" spans="3:4">
      <c r="C192" s="6" t="str">
        <f t="shared" si="6"/>
        <v/>
      </c>
      <c r="D192" s="7"/>
    </row>
    <row r="193" spans="3:4">
      <c r="C193" s="6" t="str">
        <f t="shared" si="6"/>
        <v/>
      </c>
      <c r="D193" s="7"/>
    </row>
    <row r="194" spans="3:4">
      <c r="C194" s="6" t="str">
        <f t="shared" si="6"/>
        <v/>
      </c>
      <c r="D194" s="7"/>
    </row>
    <row r="195" spans="3:4">
      <c r="C195" s="6" t="str">
        <f t="shared" si="6"/>
        <v/>
      </c>
      <c r="D195" s="7"/>
    </row>
    <row r="196" spans="3:4">
      <c r="C196" s="6" t="str">
        <f t="shared" si="6"/>
        <v/>
      </c>
      <c r="D196" s="7"/>
    </row>
    <row r="197" spans="3:4">
      <c r="C197" s="6" t="str">
        <f t="shared" si="6"/>
        <v/>
      </c>
      <c r="D197" s="7"/>
    </row>
    <row r="198" spans="3:4">
      <c r="C198" s="6" t="str">
        <f t="shared" si="6"/>
        <v/>
      </c>
      <c r="D198" s="7"/>
    </row>
    <row r="199" spans="3:4">
      <c r="C199" s="6" t="str">
        <f t="shared" si="6"/>
        <v/>
      </c>
      <c r="D199" s="7"/>
    </row>
    <row r="200" spans="3:4">
      <c r="C200" s="6" t="str">
        <f t="shared" si="6"/>
        <v/>
      </c>
      <c r="D200" s="7"/>
    </row>
    <row r="201" spans="3:4">
      <c r="C201" s="6" t="str">
        <f t="shared" si="6"/>
        <v/>
      </c>
      <c r="D201" s="7"/>
    </row>
    <row r="202" spans="3:4">
      <c r="C202" s="6" t="str">
        <f t="shared" si="6"/>
        <v/>
      </c>
      <c r="D202" s="7"/>
    </row>
    <row r="203" spans="3:4">
      <c r="C203" s="6" t="str">
        <f t="shared" si="6"/>
        <v/>
      </c>
      <c r="D203" s="7"/>
    </row>
    <row r="204" spans="3:4">
      <c r="C204" s="6" t="str">
        <f t="shared" si="6"/>
        <v/>
      </c>
      <c r="D204" s="7"/>
    </row>
    <row r="205" spans="3:4">
      <c r="C205" s="6" t="str">
        <f t="shared" si="6"/>
        <v/>
      </c>
      <c r="D205" s="7"/>
    </row>
    <row r="206" spans="3:4">
      <c r="C206" s="6" t="str">
        <f t="shared" si="6"/>
        <v/>
      </c>
      <c r="D206" s="7"/>
    </row>
    <row r="207" spans="3:4">
      <c r="C207" s="6" t="str">
        <f t="shared" si="6"/>
        <v/>
      </c>
      <c r="D207" s="7"/>
    </row>
    <row r="208" spans="3:4">
      <c r="C208" s="6" t="str">
        <f t="shared" si="6"/>
        <v/>
      </c>
      <c r="D208" s="7"/>
    </row>
    <row r="209" spans="3:4">
      <c r="C209" s="6" t="str">
        <f t="shared" si="6"/>
        <v/>
      </c>
      <c r="D209" s="7"/>
    </row>
    <row r="210" spans="3:4">
      <c r="C210" s="6" t="str">
        <f t="shared" si="6"/>
        <v/>
      </c>
      <c r="D210" s="7"/>
    </row>
    <row r="211" spans="3:4">
      <c r="C211" s="6" t="str">
        <f t="shared" si="6"/>
        <v/>
      </c>
      <c r="D211" s="7"/>
    </row>
    <row r="212" spans="3:4">
      <c r="C212" s="6" t="str">
        <f t="shared" si="6"/>
        <v/>
      </c>
      <c r="D212" s="7"/>
    </row>
    <row r="213" spans="3:4">
      <c r="C213" s="6" t="str">
        <f t="shared" si="6"/>
        <v/>
      </c>
      <c r="D213" s="7"/>
    </row>
    <row r="214" spans="3:4">
      <c r="C214" s="6" t="str">
        <f t="shared" si="6"/>
        <v/>
      </c>
      <c r="D214" s="7"/>
    </row>
    <row r="215" spans="3:4">
      <c r="C215" s="6" t="str">
        <f t="shared" si="6"/>
        <v/>
      </c>
      <c r="D215" s="7"/>
    </row>
    <row r="216" spans="3:4">
      <c r="C216" s="6" t="str">
        <f t="shared" si="6"/>
        <v/>
      </c>
      <c r="D216" s="7"/>
    </row>
    <row r="217" spans="3:4">
      <c r="C217" s="6" t="str">
        <f t="shared" si="6"/>
        <v/>
      </c>
      <c r="D217" s="7"/>
    </row>
    <row r="218" spans="3:4">
      <c r="C218" s="6" t="str">
        <f t="shared" si="6"/>
        <v/>
      </c>
      <c r="D218" s="7"/>
    </row>
    <row r="219" spans="3:4">
      <c r="C219" s="6" t="str">
        <f t="shared" si="6"/>
        <v/>
      </c>
      <c r="D219" s="7"/>
    </row>
    <row r="220" spans="3:4">
      <c r="C220" s="6" t="str">
        <f t="shared" si="6"/>
        <v/>
      </c>
      <c r="D220" s="7"/>
    </row>
    <row r="221" spans="3:4">
      <c r="C221" s="6" t="str">
        <f t="shared" si="6"/>
        <v/>
      </c>
      <c r="D221" s="7"/>
    </row>
    <row r="222" spans="3:4">
      <c r="C222" s="6" t="str">
        <f t="shared" si="6"/>
        <v/>
      </c>
      <c r="D222" s="7"/>
    </row>
    <row r="223" spans="3:4">
      <c r="C223" s="6" t="str">
        <f t="shared" si="6"/>
        <v/>
      </c>
      <c r="D223" s="7"/>
    </row>
    <row r="224" spans="3:4">
      <c r="C224" s="6" t="str">
        <f t="shared" si="6"/>
        <v/>
      </c>
      <c r="D224" s="7"/>
    </row>
    <row r="225" spans="3:4">
      <c r="C225" s="6" t="str">
        <f t="shared" si="6"/>
        <v/>
      </c>
      <c r="D225" s="7"/>
    </row>
    <row r="226" spans="3:4">
      <c r="C226" s="6" t="str">
        <f t="shared" si="6"/>
        <v/>
      </c>
      <c r="D226" s="7"/>
    </row>
    <row r="227" spans="3:4">
      <c r="C227" s="6" t="str">
        <f t="shared" si="6"/>
        <v/>
      </c>
      <c r="D227" s="7"/>
    </row>
    <row r="228" spans="3:4">
      <c r="C228" s="6" t="str">
        <f t="shared" si="6"/>
        <v/>
      </c>
    </row>
    <row r="229" spans="3:4">
      <c r="C229" s="6" t="str">
        <f t="shared" si="6"/>
        <v/>
      </c>
    </row>
    <row r="230" spans="3:4">
      <c r="C230" s="6" t="str">
        <f t="shared" si="6"/>
        <v/>
      </c>
    </row>
    <row r="231" spans="3:4">
      <c r="C231" s="6" t="str">
        <f t="shared" si="6"/>
        <v/>
      </c>
    </row>
    <row r="232" spans="3:4">
      <c r="C232" s="6" t="str">
        <f t="shared" si="6"/>
        <v/>
      </c>
    </row>
    <row r="233" spans="3:4">
      <c r="C233" s="6" t="str">
        <f t="shared" si="6"/>
        <v/>
      </c>
    </row>
    <row r="234" spans="3:4">
      <c r="C234" s="6" t="str">
        <f t="shared" si="6"/>
        <v/>
      </c>
    </row>
    <row r="235" spans="3:4">
      <c r="C235" s="6" t="str">
        <f t="shared" si="6"/>
        <v/>
      </c>
    </row>
    <row r="236" spans="3:4">
      <c r="C236" s="6" t="str">
        <f t="shared" si="6"/>
        <v/>
      </c>
    </row>
    <row r="237" spans="3:4">
      <c r="C237" s="6" t="str">
        <f t="shared" si="6"/>
        <v/>
      </c>
    </row>
    <row r="238" spans="3:4">
      <c r="C238" s="6" t="str">
        <f t="shared" si="6"/>
        <v/>
      </c>
    </row>
    <row r="239" spans="3:4">
      <c r="C239" s="6" t="str">
        <f t="shared" si="6"/>
        <v/>
      </c>
    </row>
    <row r="240" spans="3:4">
      <c r="C240" s="6" t="str">
        <f t="shared" si="6"/>
        <v/>
      </c>
    </row>
    <row r="241" spans="3:3">
      <c r="C241" s="6" t="str">
        <f t="shared" ref="C241:C304" si="7">IF(D241="","",D241/$B$3)</f>
        <v/>
      </c>
    </row>
    <row r="242" spans="3:3">
      <c r="C242" s="6" t="str">
        <f t="shared" si="7"/>
        <v/>
      </c>
    </row>
    <row r="243" spans="3:3">
      <c r="C243" s="6" t="str">
        <f t="shared" si="7"/>
        <v/>
      </c>
    </row>
    <row r="244" spans="3:3">
      <c r="C244" s="6" t="str">
        <f t="shared" si="7"/>
        <v/>
      </c>
    </row>
    <row r="245" spans="3:3">
      <c r="C245" s="6" t="str">
        <f t="shared" si="7"/>
        <v/>
      </c>
    </row>
    <row r="246" spans="3:3">
      <c r="C246" s="6" t="str">
        <f t="shared" si="7"/>
        <v/>
      </c>
    </row>
    <row r="247" spans="3:3">
      <c r="C247" s="6" t="str">
        <f t="shared" si="7"/>
        <v/>
      </c>
    </row>
    <row r="248" spans="3:3">
      <c r="C248" s="6" t="str">
        <f t="shared" si="7"/>
        <v/>
      </c>
    </row>
    <row r="249" spans="3:3">
      <c r="C249" s="6" t="str">
        <f t="shared" si="7"/>
        <v/>
      </c>
    </row>
    <row r="250" spans="3:3">
      <c r="C250" s="6" t="str">
        <f t="shared" si="7"/>
        <v/>
      </c>
    </row>
    <row r="251" spans="3:3">
      <c r="C251" s="6" t="str">
        <f t="shared" si="7"/>
        <v/>
      </c>
    </row>
    <row r="252" spans="3:3">
      <c r="C252" s="6" t="str">
        <f t="shared" si="7"/>
        <v/>
      </c>
    </row>
    <row r="253" spans="3:3">
      <c r="C253" s="6" t="str">
        <f t="shared" si="7"/>
        <v/>
      </c>
    </row>
    <row r="254" spans="3:3">
      <c r="C254" s="6" t="str">
        <f t="shared" si="7"/>
        <v/>
      </c>
    </row>
    <row r="255" spans="3:3">
      <c r="C255" s="6" t="str">
        <f t="shared" si="7"/>
        <v/>
      </c>
    </row>
    <row r="256" spans="3:3">
      <c r="C256" s="6" t="str">
        <f t="shared" si="7"/>
        <v/>
      </c>
    </row>
    <row r="257" spans="3:3">
      <c r="C257" s="6" t="str">
        <f t="shared" si="7"/>
        <v/>
      </c>
    </row>
    <row r="258" spans="3:3">
      <c r="C258" s="6" t="str">
        <f t="shared" si="7"/>
        <v/>
      </c>
    </row>
    <row r="259" spans="3:3">
      <c r="C259" s="6" t="str">
        <f t="shared" si="7"/>
        <v/>
      </c>
    </row>
    <row r="260" spans="3:3">
      <c r="C260" s="6" t="str">
        <f t="shared" si="7"/>
        <v/>
      </c>
    </row>
    <row r="261" spans="3:3">
      <c r="C261" s="6" t="str">
        <f t="shared" si="7"/>
        <v/>
      </c>
    </row>
    <row r="262" spans="3:3">
      <c r="C262" s="6" t="str">
        <f t="shared" si="7"/>
        <v/>
      </c>
    </row>
    <row r="263" spans="3:3">
      <c r="C263" s="6" t="str">
        <f t="shared" si="7"/>
        <v/>
      </c>
    </row>
    <row r="264" spans="3:3">
      <c r="C264" s="6" t="str">
        <f t="shared" si="7"/>
        <v/>
      </c>
    </row>
    <row r="265" spans="3:3">
      <c r="C265" s="6" t="str">
        <f t="shared" si="7"/>
        <v/>
      </c>
    </row>
    <row r="266" spans="3:3">
      <c r="C266" s="6" t="str">
        <f t="shared" si="7"/>
        <v/>
      </c>
    </row>
    <row r="267" spans="3:3">
      <c r="C267" s="6" t="str">
        <f t="shared" si="7"/>
        <v/>
      </c>
    </row>
    <row r="268" spans="3:3">
      <c r="C268" s="6" t="str">
        <f t="shared" si="7"/>
        <v/>
      </c>
    </row>
    <row r="269" spans="3:3">
      <c r="C269" s="6" t="str">
        <f t="shared" si="7"/>
        <v/>
      </c>
    </row>
    <row r="270" spans="3:3">
      <c r="C270" s="6" t="str">
        <f t="shared" si="7"/>
        <v/>
      </c>
    </row>
    <row r="271" spans="3:3">
      <c r="C271" s="6" t="str">
        <f t="shared" si="7"/>
        <v/>
      </c>
    </row>
    <row r="272" spans="3:3">
      <c r="C272" s="6" t="str">
        <f t="shared" si="7"/>
        <v/>
      </c>
    </row>
    <row r="273" spans="3:3">
      <c r="C273" s="6" t="str">
        <f t="shared" si="7"/>
        <v/>
      </c>
    </row>
    <row r="274" spans="3:3">
      <c r="C274" s="6" t="str">
        <f t="shared" si="7"/>
        <v/>
      </c>
    </row>
    <row r="275" spans="3:3">
      <c r="C275" s="6" t="str">
        <f t="shared" si="7"/>
        <v/>
      </c>
    </row>
    <row r="276" spans="3:3">
      <c r="C276" s="6" t="str">
        <f t="shared" si="7"/>
        <v/>
      </c>
    </row>
    <row r="277" spans="3:3">
      <c r="C277" s="6" t="str">
        <f t="shared" si="7"/>
        <v/>
      </c>
    </row>
    <row r="278" spans="3:3">
      <c r="C278" s="6" t="str">
        <f t="shared" si="7"/>
        <v/>
      </c>
    </row>
    <row r="279" spans="3:3">
      <c r="C279" s="6" t="str">
        <f t="shared" si="7"/>
        <v/>
      </c>
    </row>
    <row r="280" spans="3:3">
      <c r="C280" s="6" t="str">
        <f t="shared" si="7"/>
        <v/>
      </c>
    </row>
    <row r="281" spans="3:3">
      <c r="C281" s="6" t="str">
        <f t="shared" si="7"/>
        <v/>
      </c>
    </row>
    <row r="282" spans="3:3">
      <c r="C282" s="6" t="str">
        <f t="shared" si="7"/>
        <v/>
      </c>
    </row>
    <row r="283" spans="3:3">
      <c r="C283" s="6" t="str">
        <f t="shared" si="7"/>
        <v/>
      </c>
    </row>
    <row r="284" spans="3:3">
      <c r="C284" s="6" t="str">
        <f t="shared" si="7"/>
        <v/>
      </c>
    </row>
    <row r="285" spans="3:3">
      <c r="C285" s="6" t="str">
        <f t="shared" si="7"/>
        <v/>
      </c>
    </row>
    <row r="286" spans="3:3">
      <c r="C286" s="6" t="str">
        <f t="shared" si="7"/>
        <v/>
      </c>
    </row>
    <row r="287" spans="3:3">
      <c r="C287" s="6" t="str">
        <f t="shared" si="7"/>
        <v/>
      </c>
    </row>
    <row r="288" spans="3:3">
      <c r="C288" s="6" t="str">
        <f t="shared" si="7"/>
        <v/>
      </c>
    </row>
    <row r="289" spans="3:3">
      <c r="C289" s="6" t="str">
        <f t="shared" si="7"/>
        <v/>
      </c>
    </row>
    <row r="290" spans="3:3">
      <c r="C290" s="6" t="str">
        <f t="shared" si="7"/>
        <v/>
      </c>
    </row>
    <row r="291" spans="3:3">
      <c r="C291" s="6" t="str">
        <f t="shared" si="7"/>
        <v/>
      </c>
    </row>
    <row r="292" spans="3:3">
      <c r="C292" s="6" t="str">
        <f t="shared" si="7"/>
        <v/>
      </c>
    </row>
    <row r="293" spans="3:3">
      <c r="C293" s="6" t="str">
        <f t="shared" si="7"/>
        <v/>
      </c>
    </row>
    <row r="294" spans="3:3">
      <c r="C294" s="6" t="str">
        <f t="shared" si="7"/>
        <v/>
      </c>
    </row>
    <row r="295" spans="3:3">
      <c r="C295" s="6" t="str">
        <f t="shared" si="7"/>
        <v/>
      </c>
    </row>
    <row r="296" spans="3:3">
      <c r="C296" s="6" t="str">
        <f t="shared" si="7"/>
        <v/>
      </c>
    </row>
    <row r="297" spans="3:3">
      <c r="C297" s="6" t="str">
        <f t="shared" si="7"/>
        <v/>
      </c>
    </row>
    <row r="298" spans="3:3">
      <c r="C298" s="6" t="str">
        <f t="shared" si="7"/>
        <v/>
      </c>
    </row>
    <row r="299" spans="3:3">
      <c r="C299" s="6" t="str">
        <f t="shared" si="7"/>
        <v/>
      </c>
    </row>
    <row r="300" spans="3:3">
      <c r="C300" s="6" t="str">
        <f t="shared" si="7"/>
        <v/>
      </c>
    </row>
    <row r="301" spans="3:3">
      <c r="C301" s="6" t="str">
        <f t="shared" si="7"/>
        <v/>
      </c>
    </row>
    <row r="302" spans="3:3">
      <c r="C302" s="6" t="str">
        <f t="shared" si="7"/>
        <v/>
      </c>
    </row>
    <row r="303" spans="3:3">
      <c r="C303" s="6" t="str">
        <f t="shared" si="7"/>
        <v/>
      </c>
    </row>
    <row r="304" spans="3:3">
      <c r="C304" s="6" t="str">
        <f t="shared" si="7"/>
        <v/>
      </c>
    </row>
    <row r="305" spans="3:3">
      <c r="C305" s="6" t="str">
        <f t="shared" ref="C305:C320" si="8">IF(D305="","",D305/$B$3)</f>
        <v/>
      </c>
    </row>
    <row r="306" spans="3:3">
      <c r="C306" s="6" t="str">
        <f t="shared" si="8"/>
        <v/>
      </c>
    </row>
    <row r="307" spans="3:3">
      <c r="C307" s="6" t="str">
        <f t="shared" si="8"/>
        <v/>
      </c>
    </row>
    <row r="308" spans="3:3">
      <c r="C308" s="6" t="str">
        <f t="shared" si="8"/>
        <v/>
      </c>
    </row>
    <row r="309" spans="3:3">
      <c r="C309" s="6" t="str">
        <f t="shared" si="8"/>
        <v/>
      </c>
    </row>
    <row r="310" spans="3:3">
      <c r="C310" s="6" t="str">
        <f t="shared" si="8"/>
        <v/>
      </c>
    </row>
    <row r="311" spans="3:3">
      <c r="C311" s="6" t="str">
        <f t="shared" si="8"/>
        <v/>
      </c>
    </row>
    <row r="312" spans="3:3">
      <c r="C312" s="6" t="str">
        <f t="shared" si="8"/>
        <v/>
      </c>
    </row>
    <row r="313" spans="3:3">
      <c r="C313" s="6" t="str">
        <f t="shared" si="8"/>
        <v/>
      </c>
    </row>
    <row r="314" spans="3:3">
      <c r="C314" s="6" t="str">
        <f t="shared" si="8"/>
        <v/>
      </c>
    </row>
    <row r="315" spans="3:3">
      <c r="C315" s="6" t="str">
        <f t="shared" si="8"/>
        <v/>
      </c>
    </row>
    <row r="316" spans="3:3">
      <c r="C316" s="6" t="str">
        <f t="shared" si="8"/>
        <v/>
      </c>
    </row>
    <row r="317" spans="3:3">
      <c r="C317" s="6" t="str">
        <f t="shared" si="8"/>
        <v/>
      </c>
    </row>
    <row r="318" spans="3:3">
      <c r="C318" s="6" t="str">
        <f t="shared" si="8"/>
        <v/>
      </c>
    </row>
    <row r="319" spans="3:3">
      <c r="C319" s="6" t="str">
        <f t="shared" si="8"/>
        <v/>
      </c>
    </row>
    <row r="320" spans="3:3">
      <c r="C320" s="6" t="str">
        <f t="shared" si="8"/>
        <v/>
      </c>
    </row>
  </sheetData>
  <mergeCells count="1">
    <mergeCell ref="H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17"/>
  <sheetViews>
    <sheetView topLeftCell="A27" workbookViewId="0">
      <selection activeCell="F46" sqref="F46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bestFit="1" customWidth="1"/>
    <col min="5" max="5" width="20.85546875" bestFit="1" customWidth="1"/>
    <col min="6" max="6" width="34.140625" bestFit="1" customWidth="1"/>
    <col min="8" max="8" width="20.85546875" bestFit="1" customWidth="1"/>
  </cols>
  <sheetData>
    <row r="1" spans="1:9">
      <c r="A1" s="2" t="s">
        <v>239</v>
      </c>
      <c r="B1" s="2"/>
    </row>
    <row r="2" spans="1:9">
      <c r="A2" s="1" t="s">
        <v>11</v>
      </c>
      <c r="D2" t="s">
        <v>498</v>
      </c>
      <c r="E2" s="11">
        <f>SUM(C6:C1000)</f>
        <v>1969.19</v>
      </c>
    </row>
    <row r="3" spans="1:9">
      <c r="A3" s="1" t="s">
        <v>7</v>
      </c>
      <c r="B3" s="3">
        <v>1</v>
      </c>
      <c r="D3" s="14" t="s">
        <v>796</v>
      </c>
      <c r="E3" s="3">
        <v>6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40101</v>
      </c>
      <c r="B6" s="6">
        <f>SUM(C6:C12)</f>
        <v>53.5</v>
      </c>
      <c r="C6" s="6">
        <v>15</v>
      </c>
      <c r="D6" s="7"/>
      <c r="E6" t="s">
        <v>895</v>
      </c>
      <c r="F6" t="s">
        <v>211</v>
      </c>
      <c r="H6" t="s">
        <v>40</v>
      </c>
      <c r="I6" s="6">
        <f t="shared" ref="I6:I13" si="0">SUMIF($E$6:$E$999,H6,$C$6:$C$999)</f>
        <v>13</v>
      </c>
    </row>
    <row r="7" spans="1:9">
      <c r="C7" s="6">
        <v>10</v>
      </c>
      <c r="E7" t="s">
        <v>895</v>
      </c>
      <c r="F7" t="s">
        <v>240</v>
      </c>
      <c r="H7" t="s">
        <v>895</v>
      </c>
      <c r="I7" s="6">
        <f t="shared" si="0"/>
        <v>48</v>
      </c>
    </row>
    <row r="8" spans="1:9">
      <c r="C8" s="6">
        <v>2</v>
      </c>
      <c r="E8" t="s">
        <v>895</v>
      </c>
      <c r="F8" t="s">
        <v>122</v>
      </c>
      <c r="H8" t="s">
        <v>14</v>
      </c>
      <c r="I8" s="6">
        <f t="shared" si="0"/>
        <v>28</v>
      </c>
    </row>
    <row r="9" spans="1:9">
      <c r="C9" s="6">
        <v>1</v>
      </c>
      <c r="E9" t="s">
        <v>895</v>
      </c>
      <c r="F9" t="s">
        <v>241</v>
      </c>
      <c r="H9" t="s">
        <v>12</v>
      </c>
      <c r="I9" s="6">
        <f t="shared" si="0"/>
        <v>52.94</v>
      </c>
    </row>
    <row r="10" spans="1:9">
      <c r="C10" s="6">
        <v>6</v>
      </c>
      <c r="D10" s="7"/>
      <c r="E10" t="s">
        <v>16</v>
      </c>
      <c r="F10" t="s">
        <v>912</v>
      </c>
      <c r="H10" t="s">
        <v>15</v>
      </c>
      <c r="I10" s="6">
        <f t="shared" si="0"/>
        <v>11</v>
      </c>
    </row>
    <row r="11" spans="1:9">
      <c r="C11" s="6">
        <v>18</v>
      </c>
      <c r="D11" s="7"/>
      <c r="E11" t="s">
        <v>13</v>
      </c>
      <c r="F11" t="s">
        <v>242</v>
      </c>
      <c r="H11" t="s">
        <v>896</v>
      </c>
      <c r="I11" s="6">
        <f t="shared" si="0"/>
        <v>0</v>
      </c>
    </row>
    <row r="12" spans="1:9">
      <c r="C12" s="6">
        <v>1.5</v>
      </c>
      <c r="D12" s="7"/>
      <c r="E12" t="s">
        <v>14</v>
      </c>
      <c r="F12" t="s">
        <v>26</v>
      </c>
      <c r="H12" t="s">
        <v>37</v>
      </c>
      <c r="I12" s="6">
        <f t="shared" si="0"/>
        <v>8</v>
      </c>
    </row>
    <row r="13" spans="1:9">
      <c r="A13" s="1">
        <v>40102</v>
      </c>
      <c r="B13" s="6">
        <f>SUM(C13:C19)</f>
        <v>113.44</v>
      </c>
      <c r="C13" s="6">
        <v>11</v>
      </c>
      <c r="D13" s="7"/>
      <c r="E13" t="s">
        <v>15</v>
      </c>
      <c r="H13" t="s">
        <v>13</v>
      </c>
      <c r="I13" s="6">
        <f t="shared" si="0"/>
        <v>213</v>
      </c>
    </row>
    <row r="14" spans="1:9">
      <c r="C14" s="6">
        <v>32.94</v>
      </c>
      <c r="D14" s="7"/>
      <c r="E14" t="s">
        <v>12</v>
      </c>
      <c r="H14" t="s">
        <v>17</v>
      </c>
      <c r="I14" s="6">
        <f>SUMIF($E$6:$E$999,H14,$C$6:$C$999)</f>
        <v>61.75</v>
      </c>
    </row>
    <row r="15" spans="1:9">
      <c r="C15" s="6">
        <v>0.5</v>
      </c>
      <c r="D15" s="7"/>
      <c r="E15" t="s">
        <v>35</v>
      </c>
      <c r="H15" t="s">
        <v>35</v>
      </c>
      <c r="I15" s="6">
        <f t="shared" ref="I15:I23" si="1">SUMIF($E$6:$E$999,H15,$C$6:$C$999)</f>
        <v>0.5</v>
      </c>
    </row>
    <row r="16" spans="1:9">
      <c r="C16" s="6">
        <v>39</v>
      </c>
      <c r="D16" s="7"/>
      <c r="E16" t="s">
        <v>13</v>
      </c>
      <c r="F16" t="s">
        <v>243</v>
      </c>
      <c r="H16" t="s">
        <v>16</v>
      </c>
      <c r="I16" s="6">
        <f t="shared" si="1"/>
        <v>230</v>
      </c>
    </row>
    <row r="17" spans="1:9">
      <c r="C17" s="6">
        <v>20</v>
      </c>
      <c r="D17" s="7"/>
      <c r="E17" t="s">
        <v>16</v>
      </c>
      <c r="F17" t="s">
        <v>36</v>
      </c>
      <c r="H17" t="s">
        <v>277</v>
      </c>
      <c r="I17" s="6">
        <f t="shared" si="1"/>
        <v>955</v>
      </c>
    </row>
    <row r="18" spans="1:9">
      <c r="C18" s="6">
        <v>4</v>
      </c>
      <c r="D18" s="7"/>
      <c r="E18" t="s">
        <v>222</v>
      </c>
      <c r="F18" t="s">
        <v>913</v>
      </c>
      <c r="H18" t="s">
        <v>222</v>
      </c>
      <c r="I18" s="6">
        <f t="shared" si="1"/>
        <v>15</v>
      </c>
    </row>
    <row r="19" spans="1:9">
      <c r="C19" s="6">
        <v>6</v>
      </c>
      <c r="D19" s="7"/>
      <c r="E19" t="s">
        <v>222</v>
      </c>
      <c r="F19" t="s">
        <v>244</v>
      </c>
      <c r="H19" t="s">
        <v>50</v>
      </c>
      <c r="I19" s="6">
        <f t="shared" si="1"/>
        <v>0</v>
      </c>
    </row>
    <row r="20" spans="1:9">
      <c r="A20" s="1">
        <v>40103</v>
      </c>
      <c r="B20" s="6">
        <f>SUM(C20:C24)</f>
        <v>90.5</v>
      </c>
      <c r="C20" s="6">
        <v>39</v>
      </c>
      <c r="D20" s="7"/>
      <c r="E20" t="s">
        <v>13</v>
      </c>
      <c r="F20" t="s">
        <v>243</v>
      </c>
      <c r="H20" t="s">
        <v>19</v>
      </c>
      <c r="I20" s="6">
        <f t="shared" si="1"/>
        <v>0</v>
      </c>
    </row>
    <row r="21" spans="1:9">
      <c r="C21" s="6">
        <v>6.5</v>
      </c>
      <c r="D21" s="7"/>
      <c r="E21" t="s">
        <v>17</v>
      </c>
      <c r="F21" t="s">
        <v>245</v>
      </c>
      <c r="H21" t="s">
        <v>18</v>
      </c>
      <c r="I21" s="6">
        <f t="shared" si="1"/>
        <v>0</v>
      </c>
    </row>
    <row r="22" spans="1:9">
      <c r="C22" s="6">
        <v>8</v>
      </c>
      <c r="D22" s="7"/>
      <c r="E22" t="s">
        <v>37</v>
      </c>
      <c r="H22" t="s">
        <v>265</v>
      </c>
      <c r="I22" s="6">
        <f t="shared" si="1"/>
        <v>333</v>
      </c>
    </row>
    <row r="23" spans="1:9" ht="15.75" thickBot="1">
      <c r="C23" s="6">
        <v>7</v>
      </c>
      <c r="D23" s="7"/>
      <c r="E23" t="s">
        <v>265</v>
      </c>
      <c r="F23" t="s">
        <v>246</v>
      </c>
      <c r="H23" s="16" t="s">
        <v>897</v>
      </c>
      <c r="I23" s="17">
        <f t="shared" si="1"/>
        <v>0</v>
      </c>
    </row>
    <row r="24" spans="1:9">
      <c r="C24" s="6">
        <v>30</v>
      </c>
      <c r="D24" s="7"/>
      <c r="E24" t="s">
        <v>16</v>
      </c>
      <c r="F24" t="s">
        <v>247</v>
      </c>
      <c r="H24" s="14" t="s">
        <v>504</v>
      </c>
      <c r="I24" s="6">
        <f>SUM(I6:I23)</f>
        <v>1969.19</v>
      </c>
    </row>
    <row r="25" spans="1:9">
      <c r="A25" s="1">
        <v>40104</v>
      </c>
      <c r="B25" s="6">
        <f>SUM(C25:C31)</f>
        <v>134</v>
      </c>
      <c r="C25" s="6">
        <v>16</v>
      </c>
      <c r="D25" s="7"/>
      <c r="E25" t="s">
        <v>16</v>
      </c>
      <c r="F25" t="s">
        <v>34</v>
      </c>
    </row>
    <row r="26" spans="1:9">
      <c r="C26" s="6">
        <v>25</v>
      </c>
      <c r="D26" s="7"/>
      <c r="E26" t="s">
        <v>14</v>
      </c>
      <c r="F26" t="s">
        <v>248</v>
      </c>
    </row>
    <row r="27" spans="1:9">
      <c r="C27" s="6">
        <v>20</v>
      </c>
      <c r="D27" s="7"/>
      <c r="E27" t="s">
        <v>17</v>
      </c>
      <c r="F27" t="s">
        <v>201</v>
      </c>
    </row>
    <row r="28" spans="1:9">
      <c r="C28" s="6">
        <v>13</v>
      </c>
      <c r="D28" s="7"/>
      <c r="E28" t="s">
        <v>40</v>
      </c>
      <c r="F28" t="s">
        <v>249</v>
      </c>
    </row>
    <row r="29" spans="1:9">
      <c r="C29" s="6">
        <v>4</v>
      </c>
      <c r="D29" s="7"/>
      <c r="E29" t="s">
        <v>265</v>
      </c>
      <c r="F29" t="s">
        <v>250</v>
      </c>
    </row>
    <row r="30" spans="1:9">
      <c r="C30" s="6">
        <v>17</v>
      </c>
      <c r="D30" s="7"/>
      <c r="E30" t="s">
        <v>16</v>
      </c>
      <c r="F30" t="s">
        <v>251</v>
      </c>
    </row>
    <row r="31" spans="1:9">
      <c r="C31" s="6">
        <v>39</v>
      </c>
      <c r="D31" s="7"/>
      <c r="E31" t="s">
        <v>13</v>
      </c>
      <c r="F31" t="s">
        <v>243</v>
      </c>
    </row>
    <row r="32" spans="1:9">
      <c r="A32" s="1">
        <v>40105</v>
      </c>
      <c r="B32" s="6">
        <f>SUM(C32:C39)</f>
        <v>1069.25</v>
      </c>
      <c r="C32" s="6">
        <v>39</v>
      </c>
      <c r="D32" s="7"/>
      <c r="E32" t="s">
        <v>13</v>
      </c>
      <c r="F32" t="s">
        <v>243</v>
      </c>
    </row>
    <row r="33" spans="1:6">
      <c r="C33" s="6">
        <v>30</v>
      </c>
      <c r="D33" s="7"/>
      <c r="E33" t="s">
        <v>17</v>
      </c>
      <c r="F33" t="s">
        <v>914</v>
      </c>
    </row>
    <row r="34" spans="1:6">
      <c r="C34" s="6">
        <v>1.25</v>
      </c>
      <c r="D34" s="7"/>
      <c r="E34" t="s">
        <v>17</v>
      </c>
      <c r="F34" t="s">
        <v>252</v>
      </c>
    </row>
    <row r="35" spans="1:6">
      <c r="C35" s="6">
        <v>2.5</v>
      </c>
      <c r="D35" s="7"/>
      <c r="E35" t="s">
        <v>222</v>
      </c>
      <c r="F35" t="s">
        <v>253</v>
      </c>
    </row>
    <row r="36" spans="1:6">
      <c r="C36" s="6">
        <v>950</v>
      </c>
      <c r="D36" s="7"/>
      <c r="E36" t="s">
        <v>277</v>
      </c>
      <c r="F36" t="s">
        <v>254</v>
      </c>
    </row>
    <row r="37" spans="1:6">
      <c r="C37" s="6">
        <v>4</v>
      </c>
      <c r="D37" s="7"/>
      <c r="E37" t="s">
        <v>265</v>
      </c>
      <c r="F37" t="s">
        <v>250</v>
      </c>
    </row>
    <row r="38" spans="1:6">
      <c r="C38" s="6">
        <v>40</v>
      </c>
      <c r="D38" s="7"/>
      <c r="E38" t="s">
        <v>16</v>
      </c>
      <c r="F38" t="s">
        <v>255</v>
      </c>
    </row>
    <row r="39" spans="1:6">
      <c r="C39" s="6">
        <v>2.5</v>
      </c>
      <c r="D39" s="7"/>
      <c r="E39" t="s">
        <v>222</v>
      </c>
      <c r="F39" t="s">
        <v>256</v>
      </c>
    </row>
    <row r="40" spans="1:6">
      <c r="A40" s="1">
        <v>40106</v>
      </c>
      <c r="B40" s="6">
        <f>SUM(C40:C46)</f>
        <v>166.5</v>
      </c>
      <c r="C40" s="6">
        <v>39</v>
      </c>
      <c r="D40" s="7"/>
      <c r="E40" t="s">
        <v>13</v>
      </c>
      <c r="F40" t="s">
        <v>243</v>
      </c>
    </row>
    <row r="41" spans="1:6">
      <c r="C41" s="6">
        <v>20</v>
      </c>
      <c r="D41" s="7"/>
      <c r="E41" t="s">
        <v>12</v>
      </c>
      <c r="F41" t="s">
        <v>257</v>
      </c>
    </row>
    <row r="42" spans="1:6">
      <c r="C42" s="6">
        <v>5</v>
      </c>
      <c r="D42" s="7"/>
      <c r="E42" t="s">
        <v>277</v>
      </c>
      <c r="F42" t="s">
        <v>258</v>
      </c>
    </row>
    <row r="43" spans="1:6">
      <c r="C43" s="6">
        <v>1.5</v>
      </c>
      <c r="D43" s="7"/>
      <c r="E43" t="s">
        <v>14</v>
      </c>
      <c r="F43" t="s">
        <v>150</v>
      </c>
    </row>
    <row r="44" spans="1:6">
      <c r="C44" s="6">
        <v>6</v>
      </c>
      <c r="D44" s="7"/>
      <c r="E44" t="s">
        <v>265</v>
      </c>
      <c r="F44" t="s">
        <v>259</v>
      </c>
    </row>
    <row r="45" spans="1:6">
      <c r="C45" s="6">
        <v>5</v>
      </c>
      <c r="D45" s="7"/>
      <c r="E45" t="s">
        <v>265</v>
      </c>
      <c r="F45" t="s">
        <v>52</v>
      </c>
    </row>
    <row r="46" spans="1:6">
      <c r="C46" s="6">
        <v>90</v>
      </c>
      <c r="D46" s="7"/>
      <c r="E46" t="s">
        <v>16</v>
      </c>
      <c r="F46" t="s">
        <v>260</v>
      </c>
    </row>
    <row r="47" spans="1:6">
      <c r="A47" s="1">
        <v>40107</v>
      </c>
      <c r="B47" s="6">
        <f>SUM(C47:C51)</f>
        <v>342</v>
      </c>
      <c r="C47" s="6">
        <v>4</v>
      </c>
      <c r="D47" s="7"/>
      <c r="E47" t="s">
        <v>17</v>
      </c>
    </row>
    <row r="48" spans="1:6">
      <c r="C48" s="6">
        <v>11</v>
      </c>
      <c r="D48" s="7"/>
      <c r="E48" t="s">
        <v>16</v>
      </c>
      <c r="F48" t="s">
        <v>34</v>
      </c>
    </row>
    <row r="49" spans="3:6">
      <c r="C49" s="6">
        <v>13</v>
      </c>
      <c r="D49" s="7"/>
      <c r="E49" t="s">
        <v>265</v>
      </c>
      <c r="F49" t="s">
        <v>261</v>
      </c>
    </row>
    <row r="50" spans="3:6">
      <c r="C50" s="6">
        <v>294</v>
      </c>
      <c r="D50" s="7"/>
      <c r="E50" t="s">
        <v>265</v>
      </c>
      <c r="F50" t="s">
        <v>262</v>
      </c>
    </row>
    <row r="51" spans="3:6">
      <c r="C51" s="6">
        <v>20</v>
      </c>
      <c r="D51" s="7"/>
      <c r="E51" t="s">
        <v>895</v>
      </c>
      <c r="F51" t="s">
        <v>263</v>
      </c>
    </row>
    <row r="52" spans="3:6">
      <c r="C52" s="6"/>
      <c r="D52" s="7"/>
    </row>
    <row r="53" spans="3:6">
      <c r="C53" s="6" t="str">
        <f t="shared" ref="C53:C116" si="2">IF(D53="","",D53/$B$3)</f>
        <v/>
      </c>
      <c r="D53" s="7"/>
    </row>
    <row r="54" spans="3:6">
      <c r="C54" s="6" t="str">
        <f t="shared" si="2"/>
        <v/>
      </c>
      <c r="D54" s="7"/>
    </row>
    <row r="55" spans="3:6">
      <c r="C55" s="6" t="str">
        <f t="shared" si="2"/>
        <v/>
      </c>
      <c r="D55" s="7"/>
    </row>
    <row r="56" spans="3:6">
      <c r="C56" s="6" t="str">
        <f t="shared" si="2"/>
        <v/>
      </c>
      <c r="D56" s="7"/>
    </row>
    <row r="57" spans="3:6">
      <c r="C57" s="6" t="str">
        <f t="shared" si="2"/>
        <v/>
      </c>
      <c r="D57" s="7"/>
    </row>
    <row r="58" spans="3:6">
      <c r="C58" s="6" t="str">
        <f t="shared" si="2"/>
        <v/>
      </c>
      <c r="D58" s="7"/>
    </row>
    <row r="59" spans="3:6">
      <c r="C59" s="6" t="str">
        <f t="shared" si="2"/>
        <v/>
      </c>
      <c r="D59" s="7"/>
    </row>
    <row r="60" spans="3:6">
      <c r="C60" s="6" t="str">
        <f t="shared" si="2"/>
        <v/>
      </c>
      <c r="D60" s="7"/>
    </row>
    <row r="61" spans="3:6">
      <c r="C61" s="6" t="str">
        <f t="shared" si="2"/>
        <v/>
      </c>
      <c r="D61" s="7"/>
    </row>
    <row r="62" spans="3:6">
      <c r="C62" s="6" t="str">
        <f t="shared" si="2"/>
        <v/>
      </c>
      <c r="D62" s="7"/>
    </row>
    <row r="63" spans="3:6">
      <c r="C63" s="6" t="str">
        <f t="shared" si="2"/>
        <v/>
      </c>
      <c r="D63" s="7"/>
    </row>
    <row r="64" spans="3:6">
      <c r="C64" s="6" t="str">
        <f t="shared" si="2"/>
        <v/>
      </c>
      <c r="D64" s="7"/>
    </row>
    <row r="65" spans="3:4">
      <c r="C65" s="6" t="str">
        <f t="shared" si="2"/>
        <v/>
      </c>
      <c r="D65" s="7"/>
    </row>
    <row r="66" spans="3:4">
      <c r="C66" s="6" t="str">
        <f t="shared" si="2"/>
        <v/>
      </c>
      <c r="D66" s="7"/>
    </row>
    <row r="67" spans="3:4">
      <c r="C67" s="6" t="str">
        <f t="shared" si="2"/>
        <v/>
      </c>
      <c r="D67" s="7"/>
    </row>
    <row r="68" spans="3:4">
      <c r="C68" s="6" t="str">
        <f t="shared" si="2"/>
        <v/>
      </c>
      <c r="D68" s="7"/>
    </row>
    <row r="69" spans="3:4">
      <c r="C69" s="6" t="str">
        <f t="shared" si="2"/>
        <v/>
      </c>
      <c r="D69" s="7"/>
    </row>
    <row r="70" spans="3:4">
      <c r="C70" s="6" t="str">
        <f t="shared" si="2"/>
        <v/>
      </c>
      <c r="D70" s="7"/>
    </row>
    <row r="71" spans="3:4">
      <c r="C71" s="6" t="str">
        <f t="shared" si="2"/>
        <v/>
      </c>
      <c r="D71" s="7"/>
    </row>
    <row r="72" spans="3:4">
      <c r="C72" s="6" t="str">
        <f t="shared" si="2"/>
        <v/>
      </c>
      <c r="D72" s="7"/>
    </row>
    <row r="73" spans="3:4">
      <c r="C73" s="6" t="str">
        <f t="shared" si="2"/>
        <v/>
      </c>
      <c r="D73" s="7"/>
    </row>
    <row r="74" spans="3:4">
      <c r="C74" s="6" t="str">
        <f t="shared" si="2"/>
        <v/>
      </c>
      <c r="D74" s="7"/>
    </row>
    <row r="75" spans="3:4">
      <c r="C75" s="6" t="str">
        <f t="shared" si="2"/>
        <v/>
      </c>
      <c r="D75" s="7"/>
    </row>
    <row r="76" spans="3:4">
      <c r="C76" s="6" t="str">
        <f t="shared" si="2"/>
        <v/>
      </c>
      <c r="D76" s="7"/>
    </row>
    <row r="77" spans="3:4">
      <c r="C77" s="6" t="str">
        <f t="shared" si="2"/>
        <v/>
      </c>
      <c r="D77" s="7"/>
    </row>
    <row r="78" spans="3:4">
      <c r="C78" s="6" t="str">
        <f t="shared" si="2"/>
        <v/>
      </c>
      <c r="D78" s="7"/>
    </row>
    <row r="79" spans="3:4">
      <c r="C79" s="6" t="str">
        <f t="shared" si="2"/>
        <v/>
      </c>
      <c r="D79" s="7"/>
    </row>
    <row r="80" spans="3:4">
      <c r="C80" s="6" t="str">
        <f t="shared" si="2"/>
        <v/>
      </c>
      <c r="D80" s="7"/>
    </row>
    <row r="81" spans="3:4">
      <c r="C81" s="6" t="str">
        <f t="shared" si="2"/>
        <v/>
      </c>
      <c r="D81" s="7"/>
    </row>
    <row r="82" spans="3:4">
      <c r="C82" s="6" t="str">
        <f t="shared" si="2"/>
        <v/>
      </c>
      <c r="D82" s="7"/>
    </row>
    <row r="83" spans="3:4">
      <c r="C83" s="6" t="str">
        <f t="shared" si="2"/>
        <v/>
      </c>
      <c r="D83" s="7"/>
    </row>
    <row r="84" spans="3:4">
      <c r="C84" s="6" t="str">
        <f t="shared" si="2"/>
        <v/>
      </c>
      <c r="D84" s="7"/>
    </row>
    <row r="85" spans="3:4">
      <c r="C85" s="6" t="str">
        <f t="shared" si="2"/>
        <v/>
      </c>
      <c r="D85" s="7"/>
    </row>
    <row r="86" spans="3:4">
      <c r="C86" s="6" t="str">
        <f t="shared" si="2"/>
        <v/>
      </c>
      <c r="D86" s="7"/>
    </row>
    <row r="87" spans="3:4">
      <c r="C87" s="6" t="str">
        <f t="shared" si="2"/>
        <v/>
      </c>
      <c r="D87" s="7"/>
    </row>
    <row r="88" spans="3:4">
      <c r="C88" s="6" t="str">
        <f t="shared" si="2"/>
        <v/>
      </c>
      <c r="D88" s="7"/>
    </row>
    <row r="89" spans="3:4">
      <c r="C89" s="6" t="str">
        <f t="shared" si="2"/>
        <v/>
      </c>
      <c r="D89" s="7"/>
    </row>
    <row r="90" spans="3:4">
      <c r="C90" s="6" t="str">
        <f t="shared" si="2"/>
        <v/>
      </c>
      <c r="D90" s="7"/>
    </row>
    <row r="91" spans="3:4">
      <c r="C91" s="6" t="str">
        <f t="shared" si="2"/>
        <v/>
      </c>
      <c r="D91" s="7"/>
    </row>
    <row r="92" spans="3:4">
      <c r="C92" s="6" t="str">
        <f t="shared" si="2"/>
        <v/>
      </c>
      <c r="D92" s="7"/>
    </row>
    <row r="93" spans="3:4">
      <c r="C93" s="6" t="str">
        <f t="shared" si="2"/>
        <v/>
      </c>
      <c r="D93" s="7"/>
    </row>
    <row r="94" spans="3:4">
      <c r="C94" s="6" t="str">
        <f t="shared" si="2"/>
        <v/>
      </c>
      <c r="D94" s="7"/>
    </row>
    <row r="95" spans="3:4">
      <c r="C95" s="6" t="str">
        <f t="shared" si="2"/>
        <v/>
      </c>
      <c r="D95" s="7"/>
    </row>
    <row r="96" spans="3:4">
      <c r="C96" s="6" t="str">
        <f t="shared" si="2"/>
        <v/>
      </c>
      <c r="D96" s="7"/>
    </row>
    <row r="97" spans="3:4">
      <c r="C97" s="6" t="str">
        <f t="shared" si="2"/>
        <v/>
      </c>
      <c r="D97" s="7"/>
    </row>
    <row r="98" spans="3:4">
      <c r="C98" s="6" t="str">
        <f t="shared" si="2"/>
        <v/>
      </c>
      <c r="D98" s="7"/>
    </row>
    <row r="99" spans="3:4">
      <c r="C99" s="6" t="str">
        <f t="shared" si="2"/>
        <v/>
      </c>
      <c r="D99" s="7"/>
    </row>
    <row r="100" spans="3:4">
      <c r="C100" s="6" t="str">
        <f t="shared" si="2"/>
        <v/>
      </c>
      <c r="D100" s="7"/>
    </row>
    <row r="101" spans="3:4">
      <c r="C101" s="6" t="str">
        <f t="shared" si="2"/>
        <v/>
      </c>
      <c r="D101" s="7"/>
    </row>
    <row r="102" spans="3:4">
      <c r="C102" s="6" t="str">
        <f t="shared" si="2"/>
        <v/>
      </c>
      <c r="D102" s="7"/>
    </row>
    <row r="103" spans="3:4">
      <c r="C103" s="6" t="str">
        <f t="shared" si="2"/>
        <v/>
      </c>
      <c r="D103" s="7"/>
    </row>
    <row r="104" spans="3:4">
      <c r="C104" s="6" t="str">
        <f t="shared" si="2"/>
        <v/>
      </c>
      <c r="D104" s="7"/>
    </row>
    <row r="105" spans="3:4">
      <c r="C105" s="6" t="str">
        <f t="shared" si="2"/>
        <v/>
      </c>
      <c r="D105" s="7"/>
    </row>
    <row r="106" spans="3:4">
      <c r="C106" s="6" t="str">
        <f t="shared" si="2"/>
        <v/>
      </c>
      <c r="D106" s="7"/>
    </row>
    <row r="107" spans="3:4">
      <c r="C107" s="6" t="str">
        <f t="shared" si="2"/>
        <v/>
      </c>
      <c r="D107" s="7"/>
    </row>
    <row r="108" spans="3:4">
      <c r="C108" s="6" t="str">
        <f t="shared" si="2"/>
        <v/>
      </c>
      <c r="D108" s="7"/>
    </row>
    <row r="109" spans="3:4">
      <c r="C109" s="6" t="str">
        <f t="shared" si="2"/>
        <v/>
      </c>
      <c r="D109" s="7"/>
    </row>
    <row r="110" spans="3:4">
      <c r="C110" s="6" t="str">
        <f t="shared" si="2"/>
        <v/>
      </c>
      <c r="D110" s="7"/>
    </row>
    <row r="111" spans="3:4">
      <c r="C111" s="6" t="str">
        <f t="shared" si="2"/>
        <v/>
      </c>
      <c r="D111" s="7"/>
    </row>
    <row r="112" spans="3:4">
      <c r="C112" s="6" t="str">
        <f t="shared" si="2"/>
        <v/>
      </c>
      <c r="D112" s="7"/>
    </row>
    <row r="113" spans="3:4">
      <c r="C113" s="6" t="str">
        <f t="shared" si="2"/>
        <v/>
      </c>
      <c r="D113" s="7"/>
    </row>
    <row r="114" spans="3:4">
      <c r="C114" s="6" t="str">
        <f t="shared" si="2"/>
        <v/>
      </c>
      <c r="D114" s="7"/>
    </row>
    <row r="115" spans="3:4">
      <c r="C115" s="6" t="str">
        <f t="shared" si="2"/>
        <v/>
      </c>
      <c r="D115" s="7"/>
    </row>
    <row r="116" spans="3:4">
      <c r="C116" s="6" t="str">
        <f t="shared" si="2"/>
        <v/>
      </c>
      <c r="D116" s="7"/>
    </row>
    <row r="117" spans="3:4">
      <c r="C117" s="6" t="str">
        <f t="shared" ref="C117:C180" si="3">IF(D117="","",D117/$B$3)</f>
        <v/>
      </c>
      <c r="D117" s="7"/>
    </row>
    <row r="118" spans="3:4">
      <c r="C118" s="6" t="str">
        <f t="shared" si="3"/>
        <v/>
      </c>
      <c r="D118" s="7"/>
    </row>
    <row r="119" spans="3:4">
      <c r="C119" s="6" t="str">
        <f t="shared" si="3"/>
        <v/>
      </c>
      <c r="D119" s="7"/>
    </row>
    <row r="120" spans="3:4">
      <c r="C120" s="6" t="str">
        <f t="shared" si="3"/>
        <v/>
      </c>
      <c r="D120" s="7"/>
    </row>
    <row r="121" spans="3:4">
      <c r="C121" s="6" t="str">
        <f t="shared" si="3"/>
        <v/>
      </c>
      <c r="D121" s="7"/>
    </row>
    <row r="122" spans="3:4">
      <c r="C122" s="6" t="str">
        <f t="shared" si="3"/>
        <v/>
      </c>
      <c r="D122" s="7"/>
    </row>
    <row r="123" spans="3:4">
      <c r="C123" s="6" t="str">
        <f t="shared" si="3"/>
        <v/>
      </c>
      <c r="D123" s="7"/>
    </row>
    <row r="124" spans="3:4">
      <c r="C124" s="6" t="str">
        <f t="shared" si="3"/>
        <v/>
      </c>
      <c r="D124" s="7"/>
    </row>
    <row r="125" spans="3:4">
      <c r="C125" s="6" t="str">
        <f t="shared" si="3"/>
        <v/>
      </c>
      <c r="D125" s="7"/>
    </row>
    <row r="126" spans="3:4">
      <c r="C126" s="6" t="str">
        <f t="shared" si="3"/>
        <v/>
      </c>
      <c r="D126" s="7"/>
    </row>
    <row r="127" spans="3:4">
      <c r="C127" s="6" t="str">
        <f t="shared" si="3"/>
        <v/>
      </c>
      <c r="D127" s="7"/>
    </row>
    <row r="128" spans="3:4">
      <c r="C128" s="6" t="str">
        <f t="shared" si="3"/>
        <v/>
      </c>
      <c r="D128" s="7"/>
    </row>
    <row r="129" spans="3:4">
      <c r="C129" s="6" t="str">
        <f t="shared" si="3"/>
        <v/>
      </c>
      <c r="D129" s="7"/>
    </row>
    <row r="130" spans="3:4">
      <c r="C130" s="6" t="str">
        <f t="shared" si="3"/>
        <v/>
      </c>
      <c r="D130" s="7"/>
    </row>
    <row r="131" spans="3:4">
      <c r="C131" s="6" t="str">
        <f t="shared" si="3"/>
        <v/>
      </c>
      <c r="D131" s="7"/>
    </row>
    <row r="132" spans="3:4">
      <c r="C132" s="6" t="str">
        <f t="shared" si="3"/>
        <v/>
      </c>
      <c r="D132" s="7"/>
    </row>
    <row r="133" spans="3:4">
      <c r="C133" s="6" t="str">
        <f t="shared" si="3"/>
        <v/>
      </c>
      <c r="D133" s="7"/>
    </row>
    <row r="134" spans="3:4">
      <c r="C134" s="6" t="str">
        <f t="shared" si="3"/>
        <v/>
      </c>
      <c r="D134" s="7"/>
    </row>
    <row r="135" spans="3:4">
      <c r="C135" s="6" t="str">
        <f t="shared" si="3"/>
        <v/>
      </c>
      <c r="D135" s="7"/>
    </row>
    <row r="136" spans="3:4">
      <c r="C136" s="6" t="str">
        <f t="shared" si="3"/>
        <v/>
      </c>
      <c r="D136" s="7"/>
    </row>
    <row r="137" spans="3:4">
      <c r="C137" s="6" t="str">
        <f t="shared" si="3"/>
        <v/>
      </c>
      <c r="D137" s="7"/>
    </row>
    <row r="138" spans="3:4">
      <c r="C138" s="6" t="str">
        <f t="shared" si="3"/>
        <v/>
      </c>
      <c r="D138" s="7"/>
    </row>
    <row r="139" spans="3:4">
      <c r="C139" s="6" t="str">
        <f t="shared" si="3"/>
        <v/>
      </c>
      <c r="D139" s="7"/>
    </row>
    <row r="140" spans="3:4">
      <c r="C140" s="6" t="str">
        <f t="shared" si="3"/>
        <v/>
      </c>
      <c r="D140" s="7"/>
    </row>
    <row r="141" spans="3:4">
      <c r="C141" s="6" t="str">
        <f t="shared" si="3"/>
        <v/>
      </c>
      <c r="D141" s="7"/>
    </row>
    <row r="142" spans="3:4">
      <c r="C142" s="6" t="str">
        <f t="shared" si="3"/>
        <v/>
      </c>
      <c r="D142" s="7"/>
    </row>
    <row r="143" spans="3:4">
      <c r="C143" s="6" t="str">
        <f t="shared" si="3"/>
        <v/>
      </c>
      <c r="D143" s="7"/>
    </row>
    <row r="144" spans="3:4">
      <c r="C144" s="6" t="str">
        <f t="shared" si="3"/>
        <v/>
      </c>
      <c r="D144" s="7"/>
    </row>
    <row r="145" spans="3:4">
      <c r="C145" s="6" t="str">
        <f t="shared" si="3"/>
        <v/>
      </c>
      <c r="D145" s="7"/>
    </row>
    <row r="146" spans="3:4">
      <c r="C146" s="6" t="str">
        <f t="shared" si="3"/>
        <v/>
      </c>
      <c r="D146" s="7"/>
    </row>
    <row r="147" spans="3:4">
      <c r="C147" s="6" t="str">
        <f t="shared" si="3"/>
        <v/>
      </c>
      <c r="D147" s="7"/>
    </row>
    <row r="148" spans="3:4">
      <c r="C148" s="6" t="str">
        <f t="shared" si="3"/>
        <v/>
      </c>
      <c r="D148" s="7"/>
    </row>
    <row r="149" spans="3:4">
      <c r="C149" s="6" t="str">
        <f t="shared" si="3"/>
        <v/>
      </c>
      <c r="D149" s="7"/>
    </row>
    <row r="150" spans="3:4">
      <c r="C150" s="6" t="str">
        <f t="shared" si="3"/>
        <v/>
      </c>
      <c r="D150" s="7"/>
    </row>
    <row r="151" spans="3:4">
      <c r="C151" s="6" t="str">
        <f t="shared" si="3"/>
        <v/>
      </c>
      <c r="D151" s="7"/>
    </row>
    <row r="152" spans="3:4">
      <c r="C152" s="6" t="str">
        <f t="shared" si="3"/>
        <v/>
      </c>
      <c r="D152" s="7"/>
    </row>
    <row r="153" spans="3:4">
      <c r="C153" s="6" t="str">
        <f t="shared" si="3"/>
        <v/>
      </c>
      <c r="D153" s="7"/>
    </row>
    <row r="154" spans="3:4">
      <c r="C154" s="6" t="str">
        <f t="shared" si="3"/>
        <v/>
      </c>
      <c r="D154" s="7"/>
    </row>
    <row r="155" spans="3:4">
      <c r="C155" s="6" t="str">
        <f t="shared" si="3"/>
        <v/>
      </c>
      <c r="D155" s="7"/>
    </row>
    <row r="156" spans="3:4">
      <c r="C156" s="6" t="str">
        <f t="shared" si="3"/>
        <v/>
      </c>
      <c r="D156" s="7"/>
    </row>
    <row r="157" spans="3:4">
      <c r="C157" s="6" t="str">
        <f t="shared" si="3"/>
        <v/>
      </c>
      <c r="D157" s="7"/>
    </row>
    <row r="158" spans="3:4">
      <c r="C158" s="6" t="str">
        <f t="shared" si="3"/>
        <v/>
      </c>
      <c r="D158" s="7"/>
    </row>
    <row r="159" spans="3:4">
      <c r="C159" s="6" t="str">
        <f t="shared" si="3"/>
        <v/>
      </c>
      <c r="D159" s="7"/>
    </row>
    <row r="160" spans="3:4">
      <c r="C160" s="6" t="str">
        <f t="shared" si="3"/>
        <v/>
      </c>
      <c r="D160" s="7"/>
    </row>
    <row r="161" spans="3:4">
      <c r="C161" s="6" t="str">
        <f t="shared" si="3"/>
        <v/>
      </c>
      <c r="D161" s="7"/>
    </row>
    <row r="162" spans="3:4">
      <c r="C162" s="6" t="str">
        <f t="shared" si="3"/>
        <v/>
      </c>
      <c r="D162" s="7"/>
    </row>
    <row r="163" spans="3:4">
      <c r="C163" s="6" t="str">
        <f t="shared" si="3"/>
        <v/>
      </c>
      <c r="D163" s="7"/>
    </row>
    <row r="164" spans="3:4">
      <c r="C164" s="6" t="str">
        <f t="shared" si="3"/>
        <v/>
      </c>
      <c r="D164" s="7"/>
    </row>
    <row r="165" spans="3:4">
      <c r="C165" s="6" t="str">
        <f t="shared" si="3"/>
        <v/>
      </c>
      <c r="D165" s="7"/>
    </row>
    <row r="166" spans="3:4">
      <c r="C166" s="6" t="str">
        <f t="shared" si="3"/>
        <v/>
      </c>
      <c r="D166" s="7"/>
    </row>
    <row r="167" spans="3:4">
      <c r="C167" s="6" t="str">
        <f t="shared" si="3"/>
        <v/>
      </c>
      <c r="D167" s="7"/>
    </row>
    <row r="168" spans="3:4">
      <c r="C168" s="6" t="str">
        <f t="shared" si="3"/>
        <v/>
      </c>
      <c r="D168" s="7"/>
    </row>
    <row r="169" spans="3:4">
      <c r="C169" s="6" t="str">
        <f t="shared" si="3"/>
        <v/>
      </c>
      <c r="D169" s="7"/>
    </row>
    <row r="170" spans="3:4">
      <c r="C170" s="6" t="str">
        <f t="shared" si="3"/>
        <v/>
      </c>
      <c r="D170" s="7"/>
    </row>
    <row r="171" spans="3:4">
      <c r="C171" s="6" t="str">
        <f t="shared" si="3"/>
        <v/>
      </c>
      <c r="D171" s="7"/>
    </row>
    <row r="172" spans="3:4">
      <c r="C172" s="6" t="str">
        <f t="shared" si="3"/>
        <v/>
      </c>
      <c r="D172" s="7"/>
    </row>
    <row r="173" spans="3:4">
      <c r="C173" s="6" t="str">
        <f t="shared" si="3"/>
        <v/>
      </c>
      <c r="D173" s="7"/>
    </row>
    <row r="174" spans="3:4">
      <c r="C174" s="6" t="str">
        <f t="shared" si="3"/>
        <v/>
      </c>
      <c r="D174" s="7"/>
    </row>
    <row r="175" spans="3:4">
      <c r="C175" s="6" t="str">
        <f t="shared" si="3"/>
        <v/>
      </c>
      <c r="D175" s="7"/>
    </row>
    <row r="176" spans="3:4">
      <c r="C176" s="6" t="str">
        <f t="shared" si="3"/>
        <v/>
      </c>
      <c r="D176" s="7"/>
    </row>
    <row r="177" spans="3:4">
      <c r="C177" s="6" t="str">
        <f t="shared" si="3"/>
        <v/>
      </c>
      <c r="D177" s="7"/>
    </row>
    <row r="178" spans="3:4">
      <c r="C178" s="6" t="str">
        <f t="shared" si="3"/>
        <v/>
      </c>
      <c r="D178" s="7"/>
    </row>
    <row r="179" spans="3:4">
      <c r="C179" s="6" t="str">
        <f t="shared" si="3"/>
        <v/>
      </c>
      <c r="D179" s="7"/>
    </row>
    <row r="180" spans="3:4">
      <c r="C180" s="6" t="str">
        <f t="shared" si="3"/>
        <v/>
      </c>
      <c r="D180" s="7"/>
    </row>
    <row r="181" spans="3:4">
      <c r="C181" s="6" t="str">
        <f t="shared" ref="C181:C244" si="4">IF(D181="","",D181/$B$3)</f>
        <v/>
      </c>
      <c r="D181" s="7"/>
    </row>
    <row r="182" spans="3:4">
      <c r="C182" s="6" t="str">
        <f t="shared" si="4"/>
        <v/>
      </c>
      <c r="D182" s="7"/>
    </row>
    <row r="183" spans="3:4">
      <c r="C183" s="6" t="str">
        <f t="shared" si="4"/>
        <v/>
      </c>
      <c r="D183" s="7"/>
    </row>
    <row r="184" spans="3:4">
      <c r="C184" s="6" t="str">
        <f t="shared" si="4"/>
        <v/>
      </c>
      <c r="D184" s="7"/>
    </row>
    <row r="185" spans="3:4">
      <c r="C185" s="6" t="str">
        <f t="shared" si="4"/>
        <v/>
      </c>
      <c r="D185" s="7"/>
    </row>
    <row r="186" spans="3:4">
      <c r="C186" s="6" t="str">
        <f t="shared" si="4"/>
        <v/>
      </c>
      <c r="D186" s="7"/>
    </row>
    <row r="187" spans="3:4">
      <c r="C187" s="6" t="str">
        <f t="shared" si="4"/>
        <v/>
      </c>
      <c r="D187" s="7"/>
    </row>
    <row r="188" spans="3:4">
      <c r="C188" s="6" t="str">
        <f t="shared" si="4"/>
        <v/>
      </c>
      <c r="D188" s="7"/>
    </row>
    <row r="189" spans="3:4">
      <c r="C189" s="6" t="str">
        <f t="shared" si="4"/>
        <v/>
      </c>
      <c r="D189" s="7"/>
    </row>
    <row r="190" spans="3:4">
      <c r="C190" s="6" t="str">
        <f t="shared" si="4"/>
        <v/>
      </c>
      <c r="D190" s="7"/>
    </row>
    <row r="191" spans="3:4">
      <c r="C191" s="6" t="str">
        <f t="shared" si="4"/>
        <v/>
      </c>
      <c r="D191" s="7"/>
    </row>
    <row r="192" spans="3:4">
      <c r="C192" s="6" t="str">
        <f t="shared" si="4"/>
        <v/>
      </c>
      <c r="D192" s="7"/>
    </row>
    <row r="193" spans="3:4">
      <c r="C193" s="6" t="str">
        <f t="shared" si="4"/>
        <v/>
      </c>
      <c r="D193" s="7"/>
    </row>
    <row r="194" spans="3:4">
      <c r="C194" s="6" t="str">
        <f t="shared" si="4"/>
        <v/>
      </c>
      <c r="D194" s="7"/>
    </row>
    <row r="195" spans="3:4">
      <c r="C195" s="6" t="str">
        <f t="shared" si="4"/>
        <v/>
      </c>
      <c r="D195" s="7"/>
    </row>
    <row r="196" spans="3:4">
      <c r="C196" s="6" t="str">
        <f t="shared" si="4"/>
        <v/>
      </c>
      <c r="D196" s="7"/>
    </row>
    <row r="197" spans="3:4">
      <c r="C197" s="6" t="str">
        <f t="shared" si="4"/>
        <v/>
      </c>
      <c r="D197" s="7"/>
    </row>
    <row r="198" spans="3:4">
      <c r="C198" s="6" t="str">
        <f t="shared" si="4"/>
        <v/>
      </c>
      <c r="D198" s="7"/>
    </row>
    <row r="199" spans="3:4">
      <c r="C199" s="6" t="str">
        <f t="shared" si="4"/>
        <v/>
      </c>
      <c r="D199" s="7"/>
    </row>
    <row r="200" spans="3:4">
      <c r="C200" s="6" t="str">
        <f t="shared" si="4"/>
        <v/>
      </c>
      <c r="D200" s="7"/>
    </row>
    <row r="201" spans="3:4">
      <c r="C201" s="6" t="str">
        <f t="shared" si="4"/>
        <v/>
      </c>
      <c r="D201" s="7"/>
    </row>
    <row r="202" spans="3:4">
      <c r="C202" s="6" t="str">
        <f t="shared" si="4"/>
        <v/>
      </c>
      <c r="D202" s="7"/>
    </row>
    <row r="203" spans="3:4">
      <c r="C203" s="6" t="str">
        <f t="shared" si="4"/>
        <v/>
      </c>
      <c r="D203" s="7"/>
    </row>
    <row r="204" spans="3:4">
      <c r="C204" s="6" t="str">
        <f t="shared" si="4"/>
        <v/>
      </c>
      <c r="D204" s="7"/>
    </row>
    <row r="205" spans="3:4">
      <c r="C205" s="6" t="str">
        <f t="shared" si="4"/>
        <v/>
      </c>
      <c r="D205" s="7"/>
    </row>
    <row r="206" spans="3:4">
      <c r="C206" s="6" t="str">
        <f t="shared" si="4"/>
        <v/>
      </c>
      <c r="D206" s="7"/>
    </row>
    <row r="207" spans="3:4">
      <c r="C207" s="6" t="str">
        <f t="shared" si="4"/>
        <v/>
      </c>
      <c r="D207" s="7"/>
    </row>
    <row r="208" spans="3:4">
      <c r="C208" s="6" t="str">
        <f t="shared" si="4"/>
        <v/>
      </c>
      <c r="D208" s="7"/>
    </row>
    <row r="209" spans="3:4">
      <c r="C209" s="6" t="str">
        <f t="shared" si="4"/>
        <v/>
      </c>
      <c r="D209" s="7"/>
    </row>
    <row r="210" spans="3:4">
      <c r="C210" s="6" t="str">
        <f t="shared" si="4"/>
        <v/>
      </c>
      <c r="D210" s="7"/>
    </row>
    <row r="211" spans="3:4">
      <c r="C211" s="6" t="str">
        <f t="shared" si="4"/>
        <v/>
      </c>
      <c r="D211" s="7"/>
    </row>
    <row r="212" spans="3:4">
      <c r="C212" s="6" t="str">
        <f t="shared" si="4"/>
        <v/>
      </c>
      <c r="D212" s="7"/>
    </row>
    <row r="213" spans="3:4">
      <c r="C213" s="6" t="str">
        <f t="shared" si="4"/>
        <v/>
      </c>
      <c r="D213" s="7"/>
    </row>
    <row r="214" spans="3:4">
      <c r="C214" s="6" t="str">
        <f t="shared" si="4"/>
        <v/>
      </c>
      <c r="D214" s="7"/>
    </row>
    <row r="215" spans="3:4">
      <c r="C215" s="6" t="str">
        <f t="shared" si="4"/>
        <v/>
      </c>
      <c r="D215" s="7"/>
    </row>
    <row r="216" spans="3:4">
      <c r="C216" s="6" t="str">
        <f t="shared" si="4"/>
        <v/>
      </c>
      <c r="D216" s="7"/>
    </row>
    <row r="217" spans="3:4">
      <c r="C217" s="6" t="str">
        <f t="shared" si="4"/>
        <v/>
      </c>
      <c r="D217" s="7"/>
    </row>
    <row r="218" spans="3:4">
      <c r="C218" s="6" t="str">
        <f t="shared" si="4"/>
        <v/>
      </c>
      <c r="D218" s="7"/>
    </row>
    <row r="219" spans="3:4">
      <c r="C219" s="6" t="str">
        <f t="shared" si="4"/>
        <v/>
      </c>
      <c r="D219" s="7"/>
    </row>
    <row r="220" spans="3:4">
      <c r="C220" s="6" t="str">
        <f t="shared" si="4"/>
        <v/>
      </c>
      <c r="D220" s="7"/>
    </row>
    <row r="221" spans="3:4">
      <c r="C221" s="6" t="str">
        <f t="shared" si="4"/>
        <v/>
      </c>
      <c r="D221" s="7"/>
    </row>
    <row r="222" spans="3:4">
      <c r="C222" s="6" t="str">
        <f t="shared" si="4"/>
        <v/>
      </c>
      <c r="D222" s="7"/>
    </row>
    <row r="223" spans="3:4">
      <c r="C223" s="6" t="str">
        <f t="shared" si="4"/>
        <v/>
      </c>
      <c r="D223" s="7"/>
    </row>
    <row r="224" spans="3:4">
      <c r="C224" s="6" t="str">
        <f t="shared" si="4"/>
        <v/>
      </c>
      <c r="D224" s="7"/>
    </row>
    <row r="225" spans="3:3">
      <c r="C225" s="6" t="str">
        <f t="shared" si="4"/>
        <v/>
      </c>
    </row>
    <row r="226" spans="3:3">
      <c r="C226" s="6" t="str">
        <f t="shared" si="4"/>
        <v/>
      </c>
    </row>
    <row r="227" spans="3:3">
      <c r="C227" s="6" t="str">
        <f t="shared" si="4"/>
        <v/>
      </c>
    </row>
    <row r="228" spans="3:3">
      <c r="C228" s="6" t="str">
        <f t="shared" si="4"/>
        <v/>
      </c>
    </row>
    <row r="229" spans="3:3">
      <c r="C229" s="6" t="str">
        <f t="shared" si="4"/>
        <v/>
      </c>
    </row>
    <row r="230" spans="3:3">
      <c r="C230" s="6" t="str">
        <f t="shared" si="4"/>
        <v/>
      </c>
    </row>
    <row r="231" spans="3:3">
      <c r="C231" s="6" t="str">
        <f t="shared" si="4"/>
        <v/>
      </c>
    </row>
    <row r="232" spans="3:3">
      <c r="C232" s="6" t="str">
        <f t="shared" si="4"/>
        <v/>
      </c>
    </row>
    <row r="233" spans="3:3">
      <c r="C233" s="6" t="str">
        <f t="shared" si="4"/>
        <v/>
      </c>
    </row>
    <row r="234" spans="3:3">
      <c r="C234" s="6" t="str">
        <f t="shared" si="4"/>
        <v/>
      </c>
    </row>
    <row r="235" spans="3:3">
      <c r="C235" s="6" t="str">
        <f t="shared" si="4"/>
        <v/>
      </c>
    </row>
    <row r="236" spans="3:3">
      <c r="C236" s="6" t="str">
        <f t="shared" si="4"/>
        <v/>
      </c>
    </row>
    <row r="237" spans="3:3">
      <c r="C237" s="6" t="str">
        <f t="shared" si="4"/>
        <v/>
      </c>
    </row>
    <row r="238" spans="3:3">
      <c r="C238" s="6" t="str">
        <f t="shared" si="4"/>
        <v/>
      </c>
    </row>
    <row r="239" spans="3:3">
      <c r="C239" s="6" t="str">
        <f t="shared" si="4"/>
        <v/>
      </c>
    </row>
    <row r="240" spans="3:3">
      <c r="C240" s="6" t="str">
        <f t="shared" si="4"/>
        <v/>
      </c>
    </row>
    <row r="241" spans="3:3">
      <c r="C241" s="6" t="str">
        <f t="shared" si="4"/>
        <v/>
      </c>
    </row>
    <row r="242" spans="3:3">
      <c r="C242" s="6" t="str">
        <f t="shared" si="4"/>
        <v/>
      </c>
    </row>
    <row r="243" spans="3:3">
      <c r="C243" s="6" t="str">
        <f t="shared" si="4"/>
        <v/>
      </c>
    </row>
    <row r="244" spans="3:3">
      <c r="C244" s="6" t="str">
        <f t="shared" si="4"/>
        <v/>
      </c>
    </row>
    <row r="245" spans="3:3">
      <c r="C245" s="6" t="str">
        <f t="shared" ref="C245:C308" si="5">IF(D245="","",D245/$B$3)</f>
        <v/>
      </c>
    </row>
    <row r="246" spans="3:3">
      <c r="C246" s="6" t="str">
        <f t="shared" si="5"/>
        <v/>
      </c>
    </row>
    <row r="247" spans="3:3">
      <c r="C247" s="6" t="str">
        <f t="shared" si="5"/>
        <v/>
      </c>
    </row>
    <row r="248" spans="3:3">
      <c r="C248" s="6" t="str">
        <f t="shared" si="5"/>
        <v/>
      </c>
    </row>
    <row r="249" spans="3:3">
      <c r="C249" s="6" t="str">
        <f t="shared" si="5"/>
        <v/>
      </c>
    </row>
    <row r="250" spans="3:3">
      <c r="C250" s="6" t="str">
        <f t="shared" si="5"/>
        <v/>
      </c>
    </row>
    <row r="251" spans="3:3">
      <c r="C251" s="6" t="str">
        <f t="shared" si="5"/>
        <v/>
      </c>
    </row>
    <row r="252" spans="3:3">
      <c r="C252" s="6" t="str">
        <f t="shared" si="5"/>
        <v/>
      </c>
    </row>
    <row r="253" spans="3:3">
      <c r="C253" s="6" t="str">
        <f t="shared" si="5"/>
        <v/>
      </c>
    </row>
    <row r="254" spans="3:3">
      <c r="C254" s="6" t="str">
        <f t="shared" si="5"/>
        <v/>
      </c>
    </row>
    <row r="255" spans="3:3">
      <c r="C255" s="6" t="str">
        <f t="shared" si="5"/>
        <v/>
      </c>
    </row>
    <row r="256" spans="3:3">
      <c r="C256" s="6" t="str">
        <f t="shared" si="5"/>
        <v/>
      </c>
    </row>
    <row r="257" spans="3:3">
      <c r="C257" s="6" t="str">
        <f t="shared" si="5"/>
        <v/>
      </c>
    </row>
    <row r="258" spans="3:3">
      <c r="C258" s="6" t="str">
        <f t="shared" si="5"/>
        <v/>
      </c>
    </row>
    <row r="259" spans="3:3">
      <c r="C259" s="6" t="str">
        <f t="shared" si="5"/>
        <v/>
      </c>
    </row>
    <row r="260" spans="3:3">
      <c r="C260" s="6" t="str">
        <f t="shared" si="5"/>
        <v/>
      </c>
    </row>
    <row r="261" spans="3:3">
      <c r="C261" s="6" t="str">
        <f t="shared" si="5"/>
        <v/>
      </c>
    </row>
    <row r="262" spans="3:3">
      <c r="C262" s="6" t="str">
        <f t="shared" si="5"/>
        <v/>
      </c>
    </row>
    <row r="263" spans="3:3">
      <c r="C263" s="6" t="str">
        <f t="shared" si="5"/>
        <v/>
      </c>
    </row>
    <row r="264" spans="3:3">
      <c r="C264" s="6" t="str">
        <f t="shared" si="5"/>
        <v/>
      </c>
    </row>
    <row r="265" spans="3:3">
      <c r="C265" s="6" t="str">
        <f t="shared" si="5"/>
        <v/>
      </c>
    </row>
    <row r="266" spans="3:3">
      <c r="C266" s="6" t="str">
        <f t="shared" si="5"/>
        <v/>
      </c>
    </row>
    <row r="267" spans="3:3">
      <c r="C267" s="6" t="str">
        <f t="shared" si="5"/>
        <v/>
      </c>
    </row>
    <row r="268" spans="3:3">
      <c r="C268" s="6" t="str">
        <f t="shared" si="5"/>
        <v/>
      </c>
    </row>
    <row r="269" spans="3:3">
      <c r="C269" s="6" t="str">
        <f t="shared" si="5"/>
        <v/>
      </c>
    </row>
    <row r="270" spans="3:3">
      <c r="C270" s="6" t="str">
        <f t="shared" si="5"/>
        <v/>
      </c>
    </row>
    <row r="271" spans="3:3">
      <c r="C271" s="6" t="str">
        <f t="shared" si="5"/>
        <v/>
      </c>
    </row>
    <row r="272" spans="3:3">
      <c r="C272" s="6" t="str">
        <f t="shared" si="5"/>
        <v/>
      </c>
    </row>
    <row r="273" spans="3:3">
      <c r="C273" s="6" t="str">
        <f t="shared" si="5"/>
        <v/>
      </c>
    </row>
    <row r="274" spans="3:3">
      <c r="C274" s="6" t="str">
        <f t="shared" si="5"/>
        <v/>
      </c>
    </row>
    <row r="275" spans="3:3">
      <c r="C275" s="6" t="str">
        <f t="shared" si="5"/>
        <v/>
      </c>
    </row>
    <row r="276" spans="3:3">
      <c r="C276" s="6" t="str">
        <f t="shared" si="5"/>
        <v/>
      </c>
    </row>
    <row r="277" spans="3:3">
      <c r="C277" s="6" t="str">
        <f t="shared" si="5"/>
        <v/>
      </c>
    </row>
    <row r="278" spans="3:3">
      <c r="C278" s="6" t="str">
        <f t="shared" si="5"/>
        <v/>
      </c>
    </row>
    <row r="279" spans="3:3">
      <c r="C279" s="6" t="str">
        <f t="shared" si="5"/>
        <v/>
      </c>
    </row>
    <row r="280" spans="3:3">
      <c r="C280" s="6" t="str">
        <f t="shared" si="5"/>
        <v/>
      </c>
    </row>
    <row r="281" spans="3:3">
      <c r="C281" s="6" t="str">
        <f t="shared" si="5"/>
        <v/>
      </c>
    </row>
    <row r="282" spans="3:3">
      <c r="C282" s="6" t="str">
        <f t="shared" si="5"/>
        <v/>
      </c>
    </row>
    <row r="283" spans="3:3">
      <c r="C283" s="6" t="str">
        <f t="shared" si="5"/>
        <v/>
      </c>
    </row>
    <row r="284" spans="3:3">
      <c r="C284" s="6" t="str">
        <f t="shared" si="5"/>
        <v/>
      </c>
    </row>
    <row r="285" spans="3:3">
      <c r="C285" s="6" t="str">
        <f t="shared" si="5"/>
        <v/>
      </c>
    </row>
    <row r="286" spans="3:3">
      <c r="C286" s="6" t="str">
        <f t="shared" si="5"/>
        <v/>
      </c>
    </row>
    <row r="287" spans="3:3">
      <c r="C287" s="6" t="str">
        <f t="shared" si="5"/>
        <v/>
      </c>
    </row>
    <row r="288" spans="3:3">
      <c r="C288" s="6" t="str">
        <f t="shared" si="5"/>
        <v/>
      </c>
    </row>
    <row r="289" spans="3:3">
      <c r="C289" s="6" t="str">
        <f t="shared" si="5"/>
        <v/>
      </c>
    </row>
    <row r="290" spans="3:3">
      <c r="C290" s="6" t="str">
        <f t="shared" si="5"/>
        <v/>
      </c>
    </row>
    <row r="291" spans="3:3">
      <c r="C291" s="6" t="str">
        <f t="shared" si="5"/>
        <v/>
      </c>
    </row>
    <row r="292" spans="3:3">
      <c r="C292" s="6" t="str">
        <f t="shared" si="5"/>
        <v/>
      </c>
    </row>
    <row r="293" spans="3:3">
      <c r="C293" s="6" t="str">
        <f t="shared" si="5"/>
        <v/>
      </c>
    </row>
    <row r="294" spans="3:3">
      <c r="C294" s="6" t="str">
        <f t="shared" si="5"/>
        <v/>
      </c>
    </row>
    <row r="295" spans="3:3">
      <c r="C295" s="6" t="str">
        <f t="shared" si="5"/>
        <v/>
      </c>
    </row>
    <row r="296" spans="3:3">
      <c r="C296" s="6" t="str">
        <f t="shared" si="5"/>
        <v/>
      </c>
    </row>
    <row r="297" spans="3:3">
      <c r="C297" s="6" t="str">
        <f t="shared" si="5"/>
        <v/>
      </c>
    </row>
    <row r="298" spans="3:3">
      <c r="C298" s="6" t="str">
        <f t="shared" si="5"/>
        <v/>
      </c>
    </row>
    <row r="299" spans="3:3">
      <c r="C299" s="6" t="str">
        <f t="shared" si="5"/>
        <v/>
      </c>
    </row>
    <row r="300" spans="3:3">
      <c r="C300" s="6" t="str">
        <f t="shared" si="5"/>
        <v/>
      </c>
    </row>
    <row r="301" spans="3:3">
      <c r="C301" s="6" t="str">
        <f t="shared" si="5"/>
        <v/>
      </c>
    </row>
    <row r="302" spans="3:3">
      <c r="C302" s="6" t="str">
        <f t="shared" si="5"/>
        <v/>
      </c>
    </row>
    <row r="303" spans="3:3">
      <c r="C303" s="6" t="str">
        <f t="shared" si="5"/>
        <v/>
      </c>
    </row>
    <row r="304" spans="3:3">
      <c r="C304" s="6" t="str">
        <f t="shared" si="5"/>
        <v/>
      </c>
    </row>
    <row r="305" spans="3:3">
      <c r="C305" s="6" t="str">
        <f t="shared" si="5"/>
        <v/>
      </c>
    </row>
    <row r="306" spans="3:3">
      <c r="C306" s="6" t="str">
        <f t="shared" si="5"/>
        <v/>
      </c>
    </row>
    <row r="307" spans="3:3">
      <c r="C307" s="6" t="str">
        <f t="shared" si="5"/>
        <v/>
      </c>
    </row>
    <row r="308" spans="3:3">
      <c r="C308" s="6" t="str">
        <f t="shared" si="5"/>
        <v/>
      </c>
    </row>
    <row r="309" spans="3:3">
      <c r="C309" s="6" t="str">
        <f t="shared" ref="C309:C317" si="6">IF(D309="","",D309/$B$3)</f>
        <v/>
      </c>
    </row>
    <row r="310" spans="3:3">
      <c r="C310" s="6" t="str">
        <f t="shared" si="6"/>
        <v/>
      </c>
    </row>
    <row r="311" spans="3:3">
      <c r="C311" s="6" t="str">
        <f t="shared" si="6"/>
        <v/>
      </c>
    </row>
    <row r="312" spans="3:3">
      <c r="C312" s="6" t="str">
        <f t="shared" si="6"/>
        <v/>
      </c>
    </row>
    <row r="313" spans="3:3">
      <c r="C313" s="6" t="str">
        <f t="shared" si="6"/>
        <v/>
      </c>
    </row>
    <row r="314" spans="3:3">
      <c r="C314" s="6" t="str">
        <f t="shared" si="6"/>
        <v/>
      </c>
    </row>
    <row r="315" spans="3:3">
      <c r="C315" s="6" t="str">
        <f t="shared" si="6"/>
        <v/>
      </c>
    </row>
    <row r="316" spans="3:3">
      <c r="C316" s="6" t="str">
        <f t="shared" si="6"/>
        <v/>
      </c>
    </row>
    <row r="317" spans="3:3">
      <c r="C317" s="6" t="str">
        <f t="shared" si="6"/>
        <v/>
      </c>
    </row>
  </sheetData>
  <mergeCells count="1">
    <mergeCell ref="H5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20"/>
  <sheetViews>
    <sheetView topLeftCell="A169" workbookViewId="0">
      <selection activeCell="F188" sqref="F188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bestFit="1" customWidth="1"/>
    <col min="5" max="5" width="20.85546875" bestFit="1" customWidth="1"/>
    <col min="6" max="6" width="34.140625" bestFit="1" customWidth="1"/>
    <col min="8" max="8" width="20.85546875" bestFit="1" customWidth="1"/>
  </cols>
  <sheetData>
    <row r="1" spans="1:9">
      <c r="A1" s="2" t="s">
        <v>278</v>
      </c>
      <c r="B1" s="2"/>
    </row>
    <row r="2" spans="1:9">
      <c r="A2" s="1" t="s">
        <v>9</v>
      </c>
      <c r="D2" t="s">
        <v>498</v>
      </c>
      <c r="E2" s="11">
        <f>SUM(C6:C1000)</f>
        <v>2841.4405263157914</v>
      </c>
    </row>
    <row r="3" spans="1:9">
      <c r="A3" s="1" t="s">
        <v>7</v>
      </c>
      <c r="B3" s="3">
        <v>1900</v>
      </c>
      <c r="D3" s="14" t="s">
        <v>796</v>
      </c>
      <c r="E3" s="3">
        <v>25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40107</v>
      </c>
      <c r="B6" s="6">
        <f>SUM(C6:C12)</f>
        <v>89.157894736842096</v>
      </c>
      <c r="C6" s="6">
        <v>20</v>
      </c>
      <c r="D6" s="7"/>
      <c r="E6" t="s">
        <v>14</v>
      </c>
      <c r="F6" t="s">
        <v>280</v>
      </c>
      <c r="H6" t="s">
        <v>40</v>
      </c>
      <c r="I6" s="6">
        <f t="shared" ref="I6:I13" si="0">SUMIF($E$6:$E$999,H6,$C$6:$C$999)</f>
        <v>291.84210526315792</v>
      </c>
    </row>
    <row r="7" spans="1:9">
      <c r="C7" s="6">
        <v>1</v>
      </c>
      <c r="E7" t="s">
        <v>17</v>
      </c>
      <c r="F7" t="s">
        <v>279</v>
      </c>
      <c r="H7" t="s">
        <v>895</v>
      </c>
      <c r="I7" s="6">
        <f t="shared" si="0"/>
        <v>71.578947368421055</v>
      </c>
    </row>
    <row r="8" spans="1:9">
      <c r="C8" s="6">
        <v>5</v>
      </c>
      <c r="E8" t="s">
        <v>265</v>
      </c>
      <c r="F8" t="s">
        <v>281</v>
      </c>
      <c r="H8" t="s">
        <v>14</v>
      </c>
      <c r="I8" s="6">
        <f t="shared" si="0"/>
        <v>246.84210526315789</v>
      </c>
    </row>
    <row r="9" spans="1:9">
      <c r="C9" s="6">
        <f t="shared" ref="C9:C72" si="1">IF(D9="","",D9/$B$3)</f>
        <v>1.5789473684210527</v>
      </c>
      <c r="D9">
        <v>3000</v>
      </c>
      <c r="E9" t="s">
        <v>56</v>
      </c>
      <c r="F9" t="s">
        <v>140</v>
      </c>
      <c r="H9" t="s">
        <v>12</v>
      </c>
      <c r="I9" s="6">
        <f t="shared" si="0"/>
        <v>359.22999999999996</v>
      </c>
    </row>
    <row r="10" spans="1:9">
      <c r="C10" s="6">
        <f t="shared" si="1"/>
        <v>15.789473684210526</v>
      </c>
      <c r="D10" s="7">
        <v>30000</v>
      </c>
      <c r="E10" t="s">
        <v>13</v>
      </c>
      <c r="F10" t="s">
        <v>282</v>
      </c>
      <c r="H10" t="s">
        <v>15</v>
      </c>
      <c r="I10" s="6">
        <f t="shared" si="0"/>
        <v>130.92105263157893</v>
      </c>
    </row>
    <row r="11" spans="1:9">
      <c r="C11" s="6">
        <f t="shared" si="1"/>
        <v>43.157894736842103</v>
      </c>
      <c r="D11" s="7">
        <v>82000</v>
      </c>
      <c r="E11" t="s">
        <v>16</v>
      </c>
      <c r="F11" t="s">
        <v>283</v>
      </c>
      <c r="H11" t="s">
        <v>896</v>
      </c>
      <c r="I11" s="6">
        <f t="shared" si="0"/>
        <v>0</v>
      </c>
    </row>
    <row r="12" spans="1:9">
      <c r="C12" s="6">
        <f t="shared" si="1"/>
        <v>2.6315789473684212</v>
      </c>
      <c r="D12" s="7">
        <v>5000</v>
      </c>
      <c r="E12" t="s">
        <v>14</v>
      </c>
      <c r="F12" t="s">
        <v>43</v>
      </c>
      <c r="H12" t="s">
        <v>37</v>
      </c>
      <c r="I12" s="6">
        <f t="shared" si="0"/>
        <v>45.263157894736842</v>
      </c>
    </row>
    <row r="13" spans="1:9">
      <c r="A13" s="1">
        <v>40108</v>
      </c>
      <c r="B13" s="6">
        <f>SUM(C13:C15)</f>
        <v>46.315789473684212</v>
      </c>
      <c r="C13" s="6">
        <f t="shared" si="1"/>
        <v>18.421052631578949</v>
      </c>
      <c r="D13" s="7">
        <v>35000</v>
      </c>
      <c r="E13" t="s">
        <v>13</v>
      </c>
      <c r="F13" t="s">
        <v>284</v>
      </c>
      <c r="H13" t="s">
        <v>13</v>
      </c>
      <c r="I13" s="6">
        <f t="shared" si="0"/>
        <v>531.57894736842127</v>
      </c>
    </row>
    <row r="14" spans="1:9">
      <c r="C14" s="6">
        <f t="shared" si="1"/>
        <v>13.157894736842104</v>
      </c>
      <c r="D14" s="7">
        <v>25000</v>
      </c>
      <c r="E14" t="s">
        <v>14</v>
      </c>
      <c r="F14" t="s">
        <v>285</v>
      </c>
      <c r="H14" t="s">
        <v>17</v>
      </c>
      <c r="I14" s="6">
        <f>SUMIF($E$6:$E$999,H14,$C$6:$C$999)</f>
        <v>65.210526315789465</v>
      </c>
    </row>
    <row r="15" spans="1:9">
      <c r="C15" s="6">
        <f t="shared" si="1"/>
        <v>14.736842105263158</v>
      </c>
      <c r="D15" s="7">
        <v>28000</v>
      </c>
      <c r="E15" t="s">
        <v>15</v>
      </c>
      <c r="H15" t="s">
        <v>35</v>
      </c>
      <c r="I15" s="6">
        <f t="shared" ref="I15:I23" si="2">SUMIF($E$6:$E$999,H15,$C$6:$C$999)</f>
        <v>35.473684210526315</v>
      </c>
    </row>
    <row r="16" spans="1:9">
      <c r="A16" s="1">
        <v>40109</v>
      </c>
      <c r="B16" s="6">
        <f>SUM(C16:C25)</f>
        <v>103.15789473684211</v>
      </c>
      <c r="C16" s="6">
        <f t="shared" si="1"/>
        <v>5.7894736842105265</v>
      </c>
      <c r="D16" s="7">
        <v>11000</v>
      </c>
      <c r="E16" t="s">
        <v>15</v>
      </c>
      <c r="F16" t="s">
        <v>286</v>
      </c>
      <c r="H16" t="s">
        <v>16</v>
      </c>
      <c r="I16" s="6">
        <f t="shared" si="2"/>
        <v>447.21052631578948</v>
      </c>
    </row>
    <row r="17" spans="1:9">
      <c r="C17" s="6">
        <f t="shared" si="1"/>
        <v>3.1578947368421053</v>
      </c>
      <c r="D17" s="7">
        <v>6000</v>
      </c>
      <c r="E17" t="s">
        <v>265</v>
      </c>
      <c r="F17" t="s">
        <v>52</v>
      </c>
      <c r="H17" t="s">
        <v>277</v>
      </c>
      <c r="I17" s="6">
        <f t="shared" si="2"/>
        <v>193.68421052631578</v>
      </c>
    </row>
    <row r="18" spans="1:9">
      <c r="C18" s="6">
        <f t="shared" si="1"/>
        <v>2.6315789473684212</v>
      </c>
      <c r="D18" s="7">
        <v>5000</v>
      </c>
      <c r="E18" t="s">
        <v>265</v>
      </c>
      <c r="F18" t="s">
        <v>52</v>
      </c>
      <c r="H18" t="s">
        <v>56</v>
      </c>
      <c r="I18" s="6">
        <f t="shared" si="2"/>
        <v>18.55263157894737</v>
      </c>
    </row>
    <row r="19" spans="1:9">
      <c r="C19" s="6">
        <f t="shared" si="1"/>
        <v>15.789473684210526</v>
      </c>
      <c r="D19" s="7">
        <v>30000</v>
      </c>
      <c r="E19" t="s">
        <v>40</v>
      </c>
      <c r="F19" t="s">
        <v>287</v>
      </c>
      <c r="H19" t="s">
        <v>50</v>
      </c>
      <c r="I19" s="6">
        <f t="shared" si="2"/>
        <v>178.84210526315789</v>
      </c>
    </row>
    <row r="20" spans="1:9">
      <c r="C20" s="6">
        <f t="shared" si="1"/>
        <v>1.0526315789473684</v>
      </c>
      <c r="D20" s="7">
        <v>2000</v>
      </c>
      <c r="E20" t="s">
        <v>14</v>
      </c>
      <c r="F20" t="s">
        <v>43</v>
      </c>
      <c r="H20" t="s">
        <v>19</v>
      </c>
      <c r="I20" s="6">
        <f t="shared" si="2"/>
        <v>0</v>
      </c>
    </row>
    <row r="21" spans="1:9">
      <c r="C21" s="6">
        <f t="shared" si="1"/>
        <v>36.842105263157897</v>
      </c>
      <c r="D21" s="7">
        <v>70000</v>
      </c>
      <c r="E21" t="s">
        <v>16</v>
      </c>
      <c r="F21" t="s">
        <v>36</v>
      </c>
      <c r="H21" t="s">
        <v>18</v>
      </c>
      <c r="I21" s="6">
        <f t="shared" si="2"/>
        <v>85.210526315789494</v>
      </c>
    </row>
    <row r="22" spans="1:9">
      <c r="C22" s="6">
        <f t="shared" si="1"/>
        <v>18.421052631578949</v>
      </c>
      <c r="D22" s="7">
        <v>35000</v>
      </c>
      <c r="E22" t="s">
        <v>13</v>
      </c>
      <c r="F22" t="s">
        <v>284</v>
      </c>
      <c r="H22" t="s">
        <v>265</v>
      </c>
      <c r="I22" s="6">
        <f t="shared" si="2"/>
        <v>55.789473684210535</v>
      </c>
    </row>
    <row r="23" spans="1:9" ht="15.75" thickBot="1">
      <c r="C23" s="6">
        <f t="shared" si="1"/>
        <v>10.526315789473685</v>
      </c>
      <c r="D23" s="7">
        <v>20000</v>
      </c>
      <c r="E23" t="s">
        <v>14</v>
      </c>
      <c r="F23" t="s">
        <v>28</v>
      </c>
      <c r="H23" s="16" t="s">
        <v>897</v>
      </c>
      <c r="I23" s="17">
        <f t="shared" si="2"/>
        <v>0</v>
      </c>
    </row>
    <row r="24" spans="1:9">
      <c r="C24" s="6">
        <f t="shared" si="1"/>
        <v>1.0526315789473684</v>
      </c>
      <c r="D24" s="7">
        <v>2000</v>
      </c>
      <c r="E24" t="s">
        <v>16</v>
      </c>
      <c r="F24" t="s">
        <v>288</v>
      </c>
      <c r="H24" s="14" t="s">
        <v>504</v>
      </c>
      <c r="I24" s="6">
        <f>SUM(I6:I23)</f>
        <v>2757.2300000000005</v>
      </c>
    </row>
    <row r="25" spans="1:9">
      <c r="C25" s="6">
        <f t="shared" si="1"/>
        <v>7.8947368421052628</v>
      </c>
      <c r="D25" s="7">
        <v>15000</v>
      </c>
      <c r="E25" t="s">
        <v>14</v>
      </c>
      <c r="F25" t="s">
        <v>26</v>
      </c>
    </row>
    <row r="26" spans="1:9">
      <c r="A26" s="1">
        <v>40111</v>
      </c>
      <c r="B26" s="6">
        <f>SUM(C26:C32)</f>
        <v>51.578947368421055</v>
      </c>
      <c r="C26" s="6">
        <f t="shared" si="1"/>
        <v>18.421052631578949</v>
      </c>
      <c r="D26" s="7">
        <v>35000</v>
      </c>
      <c r="E26" t="s">
        <v>13</v>
      </c>
      <c r="F26" t="s">
        <v>284</v>
      </c>
    </row>
    <row r="27" spans="1:9">
      <c r="C27" s="6">
        <f t="shared" si="1"/>
        <v>6.3157894736842106</v>
      </c>
      <c r="D27" s="7">
        <v>12000</v>
      </c>
      <c r="E27" t="s">
        <v>16</v>
      </c>
      <c r="F27" t="s">
        <v>286</v>
      </c>
    </row>
    <row r="28" spans="1:9">
      <c r="C28" s="6">
        <f t="shared" si="1"/>
        <v>3.1578947368421053</v>
      </c>
      <c r="D28" s="7">
        <v>6000</v>
      </c>
      <c r="E28" t="s">
        <v>50</v>
      </c>
      <c r="F28" t="s">
        <v>289</v>
      </c>
    </row>
    <row r="29" spans="1:9">
      <c r="C29" s="6">
        <f t="shared" si="1"/>
        <v>1.0526315789473684</v>
      </c>
      <c r="D29" s="7">
        <v>2000</v>
      </c>
      <c r="E29" t="s">
        <v>14</v>
      </c>
      <c r="F29" t="s">
        <v>26</v>
      </c>
    </row>
    <row r="30" spans="1:9">
      <c r="C30" s="6">
        <f t="shared" si="1"/>
        <v>12.105263157894736</v>
      </c>
      <c r="D30" s="7">
        <v>23000</v>
      </c>
      <c r="E30" t="s">
        <v>14</v>
      </c>
      <c r="F30" t="s">
        <v>292</v>
      </c>
    </row>
    <row r="31" spans="1:9">
      <c r="C31" s="6">
        <f t="shared" si="1"/>
        <v>9.473684210526315</v>
      </c>
      <c r="D31" s="7">
        <v>18000</v>
      </c>
      <c r="E31" t="s">
        <v>15</v>
      </c>
    </row>
    <row r="32" spans="1:9">
      <c r="C32" s="6">
        <f t="shared" si="1"/>
        <v>1.0526315789473684</v>
      </c>
      <c r="D32" s="7">
        <v>2000</v>
      </c>
      <c r="E32" t="s">
        <v>265</v>
      </c>
      <c r="F32" t="s">
        <v>52</v>
      </c>
    </row>
    <row r="33" spans="1:6">
      <c r="A33" s="1">
        <v>40110</v>
      </c>
      <c r="B33" s="6">
        <f>SUM(C33:C38)</f>
        <v>71.05263157894737</v>
      </c>
      <c r="C33" s="6">
        <f t="shared" si="1"/>
        <v>36.842105263157897</v>
      </c>
      <c r="D33" s="7">
        <v>70000</v>
      </c>
      <c r="E33" t="s">
        <v>40</v>
      </c>
      <c r="F33" t="s">
        <v>290</v>
      </c>
    </row>
    <row r="34" spans="1:6">
      <c r="C34" s="6">
        <f t="shared" si="1"/>
        <v>1.0526315789473684</v>
      </c>
      <c r="D34" s="7">
        <v>2000</v>
      </c>
      <c r="E34" t="s">
        <v>14</v>
      </c>
      <c r="F34" t="s">
        <v>31</v>
      </c>
    </row>
    <row r="35" spans="1:6">
      <c r="C35" s="6">
        <f t="shared" si="1"/>
        <v>2.6315789473684212</v>
      </c>
      <c r="D35" s="7">
        <v>5000</v>
      </c>
      <c r="E35" t="s">
        <v>14</v>
      </c>
      <c r="F35" t="s">
        <v>291</v>
      </c>
    </row>
    <row r="36" spans="1:6">
      <c r="C36" s="6">
        <f t="shared" si="1"/>
        <v>2.6315789473684212</v>
      </c>
      <c r="D36" s="7">
        <v>5000</v>
      </c>
      <c r="E36" t="s">
        <v>14</v>
      </c>
      <c r="F36" t="s">
        <v>293</v>
      </c>
    </row>
    <row r="37" spans="1:6">
      <c r="C37" s="6">
        <f t="shared" si="1"/>
        <v>9.473684210526315</v>
      </c>
      <c r="D37" s="7">
        <v>18000</v>
      </c>
      <c r="E37" t="s">
        <v>15</v>
      </c>
    </row>
    <row r="38" spans="1:6">
      <c r="C38" s="6">
        <f t="shared" si="1"/>
        <v>18.421052631578949</v>
      </c>
      <c r="D38" s="7">
        <v>35000</v>
      </c>
      <c r="E38" t="s">
        <v>13</v>
      </c>
      <c r="F38" t="s">
        <v>284</v>
      </c>
    </row>
    <row r="39" spans="1:6">
      <c r="A39" s="1">
        <v>40112</v>
      </c>
      <c r="B39" s="6">
        <f>SUM(C39:C46)</f>
        <v>63.15789473684211</v>
      </c>
      <c r="C39" s="6">
        <f t="shared" si="1"/>
        <v>2.6315789473684212</v>
      </c>
      <c r="D39" s="7">
        <v>5000</v>
      </c>
      <c r="E39" t="s">
        <v>265</v>
      </c>
      <c r="F39" t="s">
        <v>52</v>
      </c>
    </row>
    <row r="40" spans="1:6">
      <c r="C40" s="6">
        <f t="shared" si="1"/>
        <v>5.2631578947368425</v>
      </c>
      <c r="D40" s="7">
        <v>10000</v>
      </c>
      <c r="E40" t="s">
        <v>16</v>
      </c>
      <c r="F40" t="s">
        <v>286</v>
      </c>
    </row>
    <row r="41" spans="1:6">
      <c r="C41" s="6">
        <f t="shared" si="1"/>
        <v>1.0526315789473684</v>
      </c>
      <c r="D41" s="7">
        <v>2000</v>
      </c>
      <c r="E41" t="s">
        <v>14</v>
      </c>
      <c r="F41" t="s">
        <v>26</v>
      </c>
    </row>
    <row r="42" spans="1:6">
      <c r="C42" s="6">
        <f t="shared" si="1"/>
        <v>13.684210526315789</v>
      </c>
      <c r="D42" s="7">
        <v>26000</v>
      </c>
      <c r="E42" t="s">
        <v>16</v>
      </c>
      <c r="F42" t="s">
        <v>36</v>
      </c>
    </row>
    <row r="43" spans="1:6">
      <c r="C43" s="6">
        <f t="shared" si="1"/>
        <v>7.8947368421052628</v>
      </c>
      <c r="D43" s="7">
        <v>15000</v>
      </c>
      <c r="E43" t="s">
        <v>14</v>
      </c>
      <c r="F43" t="s">
        <v>915</v>
      </c>
    </row>
    <row r="44" spans="1:6">
      <c r="C44" s="6">
        <f t="shared" si="1"/>
        <v>6.8421052631578947</v>
      </c>
      <c r="D44" s="7">
        <v>13000</v>
      </c>
      <c r="E44" t="s">
        <v>265</v>
      </c>
      <c r="F44" t="s">
        <v>52</v>
      </c>
    </row>
    <row r="45" spans="1:6">
      <c r="C45" s="6">
        <f t="shared" si="1"/>
        <v>18.421052631578949</v>
      </c>
      <c r="D45" s="7">
        <v>35000</v>
      </c>
      <c r="E45" t="s">
        <v>13</v>
      </c>
      <c r="F45" t="s">
        <v>284</v>
      </c>
    </row>
    <row r="46" spans="1:6">
      <c r="C46" s="6">
        <f t="shared" si="1"/>
        <v>7.3684210526315788</v>
      </c>
      <c r="D46" s="7">
        <v>14000</v>
      </c>
      <c r="E46" t="s">
        <v>37</v>
      </c>
    </row>
    <row r="47" spans="1:6">
      <c r="A47" s="1">
        <v>40113</v>
      </c>
      <c r="B47" s="6">
        <f>SUM(C47:C55)</f>
        <v>75.44736842105263</v>
      </c>
      <c r="C47" s="6">
        <f t="shared" si="1"/>
        <v>5.2631578947368425</v>
      </c>
      <c r="D47" s="7">
        <v>10000</v>
      </c>
      <c r="E47" t="s">
        <v>16</v>
      </c>
      <c r="F47" t="s">
        <v>286</v>
      </c>
    </row>
    <row r="48" spans="1:6">
      <c r="C48" s="6">
        <f t="shared" si="1"/>
        <v>14.210526315789474</v>
      </c>
      <c r="D48" s="7">
        <v>27000</v>
      </c>
      <c r="E48" t="s">
        <v>15</v>
      </c>
    </row>
    <row r="49" spans="1:6">
      <c r="C49" s="6">
        <f t="shared" si="1"/>
        <v>18.421052631578949</v>
      </c>
      <c r="D49" s="7">
        <v>35000</v>
      </c>
      <c r="E49" t="s">
        <v>13</v>
      </c>
      <c r="F49" t="s">
        <v>284</v>
      </c>
    </row>
    <row r="50" spans="1:6">
      <c r="C50" s="6">
        <f t="shared" si="1"/>
        <v>3.1578947368421053</v>
      </c>
      <c r="D50" s="7">
        <v>6000</v>
      </c>
      <c r="E50" t="s">
        <v>265</v>
      </c>
      <c r="F50" t="s">
        <v>294</v>
      </c>
    </row>
    <row r="51" spans="1:6">
      <c r="C51" s="6">
        <f t="shared" si="1"/>
        <v>10.526315789473685</v>
      </c>
      <c r="D51" s="7">
        <v>20000</v>
      </c>
      <c r="E51" t="s">
        <v>14</v>
      </c>
      <c r="F51" t="s">
        <v>295</v>
      </c>
    </row>
    <row r="52" spans="1:6">
      <c r="C52" s="6">
        <f t="shared" si="1"/>
        <v>13.157894736842104</v>
      </c>
      <c r="D52" s="7">
        <v>25000</v>
      </c>
      <c r="E52" t="s">
        <v>16</v>
      </c>
      <c r="F52" t="s">
        <v>36</v>
      </c>
    </row>
    <row r="53" spans="1:6">
      <c r="C53" s="6">
        <f t="shared" si="1"/>
        <v>5.2631578947368425</v>
      </c>
      <c r="D53" s="7">
        <v>10000</v>
      </c>
      <c r="E53" t="s">
        <v>14</v>
      </c>
    </row>
    <row r="54" spans="1:6">
      <c r="C54" s="6">
        <f t="shared" si="1"/>
        <v>0.18421052631578946</v>
      </c>
      <c r="D54" s="7">
        <v>350</v>
      </c>
      <c r="E54" t="s">
        <v>56</v>
      </c>
      <c r="F54" t="s">
        <v>296</v>
      </c>
    </row>
    <row r="55" spans="1:6">
      <c r="C55" s="6">
        <f t="shared" si="1"/>
        <v>5.2631578947368425</v>
      </c>
      <c r="D55" s="7">
        <v>10000</v>
      </c>
      <c r="E55" t="s">
        <v>14</v>
      </c>
      <c r="F55" t="s">
        <v>43</v>
      </c>
    </row>
    <row r="56" spans="1:6">
      <c r="A56" s="1">
        <v>40114</v>
      </c>
      <c r="B56" s="6">
        <f>SUM(C56:C62)</f>
        <v>72.342105263157904</v>
      </c>
      <c r="C56" s="6">
        <f t="shared" si="1"/>
        <v>18.421052631578949</v>
      </c>
      <c r="D56" s="7">
        <v>35000</v>
      </c>
      <c r="E56" t="s">
        <v>13</v>
      </c>
      <c r="F56" t="s">
        <v>284</v>
      </c>
    </row>
    <row r="57" spans="1:6">
      <c r="C57" s="6">
        <f t="shared" si="1"/>
        <v>7.8947368421052628</v>
      </c>
      <c r="D57" s="7">
        <v>15000</v>
      </c>
      <c r="E57" t="s">
        <v>37</v>
      </c>
    </row>
    <row r="58" spans="1:6">
      <c r="C58" s="6">
        <f t="shared" si="1"/>
        <v>5.2631578947368425</v>
      </c>
      <c r="D58" s="7">
        <v>10000</v>
      </c>
      <c r="E58" t="s">
        <v>14</v>
      </c>
      <c r="F58" t="s">
        <v>26</v>
      </c>
    </row>
    <row r="59" spans="1:6">
      <c r="C59" s="6">
        <f t="shared" si="1"/>
        <v>16.315789473684209</v>
      </c>
      <c r="D59" s="7">
        <v>31000</v>
      </c>
      <c r="E59" t="s">
        <v>16</v>
      </c>
      <c r="F59" t="s">
        <v>34</v>
      </c>
    </row>
    <row r="60" spans="1:6">
      <c r="C60" s="6">
        <f t="shared" si="1"/>
        <v>16.55263157894737</v>
      </c>
      <c r="D60" s="7">
        <v>31450</v>
      </c>
      <c r="E60" t="s">
        <v>15</v>
      </c>
    </row>
    <row r="61" spans="1:6">
      <c r="C61" s="6">
        <f t="shared" si="1"/>
        <v>5.2631578947368425</v>
      </c>
      <c r="D61" s="7">
        <v>10000</v>
      </c>
      <c r="E61" t="s">
        <v>16</v>
      </c>
      <c r="F61" t="s">
        <v>36</v>
      </c>
    </row>
    <row r="62" spans="1:6">
      <c r="C62" s="6">
        <f t="shared" si="1"/>
        <v>2.6315789473684212</v>
      </c>
      <c r="D62" s="7">
        <v>5000</v>
      </c>
      <c r="E62" t="s">
        <v>14</v>
      </c>
      <c r="F62" t="s">
        <v>916</v>
      </c>
    </row>
    <row r="63" spans="1:6">
      <c r="A63" s="1">
        <v>40115</v>
      </c>
      <c r="B63" s="6">
        <f>SUM(C63:C67)</f>
        <v>76.315789473684205</v>
      </c>
      <c r="C63" s="6">
        <f t="shared" si="1"/>
        <v>18.421052631578949</v>
      </c>
      <c r="D63" s="7">
        <v>35000</v>
      </c>
      <c r="E63" t="s">
        <v>13</v>
      </c>
      <c r="F63" t="s">
        <v>284</v>
      </c>
    </row>
    <row r="64" spans="1:6">
      <c r="C64" s="6">
        <f t="shared" si="1"/>
        <v>10.526315789473685</v>
      </c>
      <c r="D64" s="7">
        <v>20000</v>
      </c>
      <c r="E64" t="s">
        <v>16</v>
      </c>
      <c r="F64" t="s">
        <v>34</v>
      </c>
    </row>
    <row r="65" spans="1:6">
      <c r="C65" s="6">
        <f t="shared" si="1"/>
        <v>28.94736842105263</v>
      </c>
      <c r="D65" s="7">
        <v>55000</v>
      </c>
      <c r="E65" t="s">
        <v>17</v>
      </c>
      <c r="F65" t="s">
        <v>297</v>
      </c>
    </row>
    <row r="66" spans="1:6">
      <c r="C66" s="6">
        <f t="shared" si="1"/>
        <v>10.526315789473685</v>
      </c>
      <c r="D66" s="7">
        <v>20000</v>
      </c>
      <c r="E66" t="s">
        <v>16</v>
      </c>
      <c r="F66" t="s">
        <v>36</v>
      </c>
    </row>
    <row r="67" spans="1:6">
      <c r="C67" s="6">
        <f t="shared" si="1"/>
        <v>7.8947368421052628</v>
      </c>
      <c r="D67" s="7">
        <v>15000</v>
      </c>
      <c r="E67" t="s">
        <v>14</v>
      </c>
      <c r="F67" t="s">
        <v>298</v>
      </c>
    </row>
    <row r="68" spans="1:6">
      <c r="A68" s="1">
        <v>40116</v>
      </c>
      <c r="B68" s="6">
        <f>SUM(C68:C76)</f>
        <v>101.84210526315789</v>
      </c>
      <c r="C68" s="6">
        <f t="shared" si="1"/>
        <v>18.421052631578949</v>
      </c>
      <c r="D68" s="7">
        <v>35000</v>
      </c>
      <c r="E68" t="s">
        <v>13</v>
      </c>
      <c r="F68" t="s">
        <v>284</v>
      </c>
    </row>
    <row r="69" spans="1:6">
      <c r="C69" s="6">
        <f t="shared" si="1"/>
        <v>1.3157894736842106</v>
      </c>
      <c r="D69" s="7">
        <v>2500</v>
      </c>
      <c r="E69" t="s">
        <v>265</v>
      </c>
      <c r="F69" t="s">
        <v>52</v>
      </c>
    </row>
    <row r="70" spans="1:6">
      <c r="C70" s="6">
        <f t="shared" si="1"/>
        <v>5.7894736842105265</v>
      </c>
      <c r="D70" s="7">
        <v>11000</v>
      </c>
      <c r="E70" t="s">
        <v>16</v>
      </c>
      <c r="F70" s="8" t="s">
        <v>286</v>
      </c>
    </row>
    <row r="71" spans="1:6">
      <c r="C71" s="6">
        <f t="shared" si="1"/>
        <v>1.3157894736842106</v>
      </c>
      <c r="D71" s="7">
        <v>2500</v>
      </c>
      <c r="E71" t="s">
        <v>265</v>
      </c>
      <c r="F71" s="8" t="s">
        <v>52</v>
      </c>
    </row>
    <row r="72" spans="1:6">
      <c r="C72" s="6">
        <f t="shared" si="1"/>
        <v>45.789473684210527</v>
      </c>
      <c r="D72" s="7">
        <v>87000</v>
      </c>
      <c r="E72" t="s">
        <v>277</v>
      </c>
      <c r="F72" s="8" t="s">
        <v>299</v>
      </c>
    </row>
    <row r="73" spans="1:6">
      <c r="C73" s="6">
        <f t="shared" ref="C73:C136" si="3">IF(D73="","",D73/$B$3)</f>
        <v>6.8421052631578947</v>
      </c>
      <c r="D73" s="7">
        <v>13000</v>
      </c>
      <c r="E73" t="s">
        <v>15</v>
      </c>
    </row>
    <row r="74" spans="1:6">
      <c r="C74" s="6">
        <f t="shared" si="3"/>
        <v>1.3157894736842106</v>
      </c>
      <c r="D74" s="7">
        <v>2500</v>
      </c>
      <c r="E74" t="s">
        <v>265</v>
      </c>
      <c r="F74" t="s">
        <v>52</v>
      </c>
    </row>
    <row r="75" spans="1:6">
      <c r="C75" s="6">
        <f t="shared" si="3"/>
        <v>15.789473684210526</v>
      </c>
      <c r="D75" s="7">
        <v>30000</v>
      </c>
      <c r="E75" t="s">
        <v>16</v>
      </c>
      <c r="F75" t="s">
        <v>36</v>
      </c>
    </row>
    <row r="76" spans="1:6">
      <c r="C76" s="6">
        <f t="shared" si="3"/>
        <v>5.2631578947368425</v>
      </c>
      <c r="D76" s="7">
        <v>10000</v>
      </c>
      <c r="E76" t="s">
        <v>14</v>
      </c>
      <c r="F76" t="s">
        <v>28</v>
      </c>
    </row>
    <row r="77" spans="1:6">
      <c r="A77" s="1">
        <v>40117</v>
      </c>
      <c r="B77" s="6">
        <f>SUM(C77:C83)</f>
        <v>112.26315789473682</v>
      </c>
      <c r="C77" s="6">
        <f t="shared" si="3"/>
        <v>18.421052631578949</v>
      </c>
      <c r="D77" s="7">
        <v>35000</v>
      </c>
      <c r="E77" t="s">
        <v>13</v>
      </c>
      <c r="F77" t="s">
        <v>284</v>
      </c>
    </row>
    <row r="78" spans="1:6">
      <c r="C78" s="6">
        <f t="shared" si="3"/>
        <v>7.1052631578947372</v>
      </c>
      <c r="D78" s="7">
        <v>13500</v>
      </c>
      <c r="E78" t="s">
        <v>265</v>
      </c>
      <c r="F78" t="s">
        <v>52</v>
      </c>
    </row>
    <row r="79" spans="1:6">
      <c r="C79" s="6">
        <f t="shared" si="3"/>
        <v>63.157894736842103</v>
      </c>
      <c r="D79" s="7">
        <v>120000</v>
      </c>
      <c r="E79" t="s">
        <v>277</v>
      </c>
      <c r="F79" t="s">
        <v>300</v>
      </c>
    </row>
    <row r="80" spans="1:6">
      <c r="C80" s="6">
        <f t="shared" si="3"/>
        <v>3.3684210526315788</v>
      </c>
      <c r="D80" s="7">
        <v>6400</v>
      </c>
      <c r="E80" t="s">
        <v>14</v>
      </c>
      <c r="F80" t="s">
        <v>301</v>
      </c>
    </row>
    <row r="81" spans="1:6">
      <c r="C81" s="6">
        <f t="shared" si="3"/>
        <v>15.789473684210526</v>
      </c>
      <c r="D81" s="7">
        <v>30000</v>
      </c>
      <c r="E81" t="s">
        <v>14</v>
      </c>
      <c r="F81" t="s">
        <v>302</v>
      </c>
    </row>
    <row r="82" spans="1:6">
      <c r="C82" s="6">
        <f t="shared" si="3"/>
        <v>3.7894736842105261</v>
      </c>
      <c r="D82" s="7">
        <v>7200</v>
      </c>
      <c r="E82" t="s">
        <v>50</v>
      </c>
    </row>
    <row r="83" spans="1:6">
      <c r="C83" s="6">
        <f t="shared" si="3"/>
        <v>0.63157894736842102</v>
      </c>
      <c r="D83" s="7">
        <v>1200</v>
      </c>
      <c r="E83" t="s">
        <v>14</v>
      </c>
    </row>
    <row r="84" spans="1:6">
      <c r="A84" s="1">
        <v>40118</v>
      </c>
      <c r="B84" s="6">
        <f>SUM(C84:C89)</f>
        <v>69.473684210526315</v>
      </c>
      <c r="C84" s="6">
        <f t="shared" si="3"/>
        <v>18.421052631578949</v>
      </c>
      <c r="D84" s="7">
        <v>35000</v>
      </c>
      <c r="E84" t="s">
        <v>13</v>
      </c>
      <c r="F84" t="s">
        <v>284</v>
      </c>
    </row>
    <row r="85" spans="1:6">
      <c r="C85" s="6">
        <f t="shared" si="3"/>
        <v>10.526315789473685</v>
      </c>
      <c r="D85" s="7">
        <v>20000</v>
      </c>
      <c r="E85" t="s">
        <v>16</v>
      </c>
      <c r="F85" t="s">
        <v>34</v>
      </c>
    </row>
    <row r="86" spans="1:6">
      <c r="C86" s="6">
        <f t="shared" si="3"/>
        <v>3.1578947368421053</v>
      </c>
      <c r="D86" s="7">
        <v>6000</v>
      </c>
      <c r="E86" t="s">
        <v>14</v>
      </c>
      <c r="F86" t="s">
        <v>26</v>
      </c>
    </row>
    <row r="87" spans="1:6">
      <c r="C87" s="6">
        <f t="shared" si="3"/>
        <v>7.8947368421052628</v>
      </c>
      <c r="D87" s="7">
        <v>15000</v>
      </c>
      <c r="E87" t="s">
        <v>37</v>
      </c>
    </row>
    <row r="88" spans="1:6">
      <c r="C88" s="6">
        <f t="shared" si="3"/>
        <v>21.05263157894737</v>
      </c>
      <c r="D88" s="7">
        <v>40000</v>
      </c>
      <c r="E88" t="s">
        <v>16</v>
      </c>
      <c r="F88" t="s">
        <v>36</v>
      </c>
    </row>
    <row r="89" spans="1:6">
      <c r="C89" s="6">
        <f t="shared" si="3"/>
        <v>8.4210526315789469</v>
      </c>
      <c r="D89" s="7">
        <v>16000</v>
      </c>
      <c r="E89" t="s">
        <v>14</v>
      </c>
      <c r="F89" t="s">
        <v>303</v>
      </c>
    </row>
    <row r="90" spans="1:6">
      <c r="A90" s="1">
        <v>40119</v>
      </c>
      <c r="B90" s="6">
        <f>SUM(C90:C97)</f>
        <v>54.26315789473685</v>
      </c>
      <c r="C90" s="6">
        <f t="shared" si="3"/>
        <v>1.5789473684210527</v>
      </c>
      <c r="D90" s="7">
        <v>3000</v>
      </c>
      <c r="E90" t="s">
        <v>16</v>
      </c>
      <c r="F90" t="s">
        <v>34</v>
      </c>
    </row>
    <row r="91" spans="1:6">
      <c r="C91" s="6">
        <f t="shared" si="3"/>
        <v>18.421052631578949</v>
      </c>
      <c r="D91" s="7">
        <v>35000</v>
      </c>
      <c r="E91" t="s">
        <v>13</v>
      </c>
      <c r="F91" t="s">
        <v>284</v>
      </c>
    </row>
    <row r="92" spans="1:6">
      <c r="C92" s="6">
        <f t="shared" si="3"/>
        <v>0.78947368421052633</v>
      </c>
      <c r="D92" s="7">
        <v>1500</v>
      </c>
      <c r="E92" t="s">
        <v>14</v>
      </c>
      <c r="F92" t="s">
        <v>31</v>
      </c>
    </row>
    <row r="93" spans="1:6">
      <c r="C93" s="6">
        <f t="shared" si="3"/>
        <v>10.526315789473685</v>
      </c>
      <c r="D93" s="7">
        <v>20000</v>
      </c>
      <c r="E93" t="s">
        <v>50</v>
      </c>
      <c r="F93" t="s">
        <v>304</v>
      </c>
    </row>
    <row r="94" spans="1:6">
      <c r="C94" s="6">
        <f t="shared" si="3"/>
        <v>0.84210526315789469</v>
      </c>
      <c r="D94" s="7">
        <v>1600</v>
      </c>
      <c r="E94" t="s">
        <v>14</v>
      </c>
      <c r="F94" t="s">
        <v>26</v>
      </c>
    </row>
    <row r="95" spans="1:6">
      <c r="C95" s="6">
        <f t="shared" si="3"/>
        <v>10.526315789473685</v>
      </c>
      <c r="D95" s="7">
        <v>20000</v>
      </c>
      <c r="E95" t="s">
        <v>14</v>
      </c>
      <c r="F95" t="s">
        <v>305</v>
      </c>
    </row>
    <row r="96" spans="1:6">
      <c r="C96" s="6">
        <f t="shared" si="3"/>
        <v>6.3157894736842106</v>
      </c>
      <c r="D96" s="7">
        <v>12000</v>
      </c>
      <c r="E96" t="s">
        <v>14</v>
      </c>
      <c r="F96" t="s">
        <v>306</v>
      </c>
    </row>
    <row r="97" spans="1:6">
      <c r="C97" s="6">
        <f t="shared" si="3"/>
        <v>5.2631578947368425</v>
      </c>
      <c r="D97" s="7">
        <v>10000</v>
      </c>
      <c r="E97" t="s">
        <v>16</v>
      </c>
      <c r="F97" t="s">
        <v>307</v>
      </c>
    </row>
    <row r="98" spans="1:6">
      <c r="A98" s="1">
        <v>40120</v>
      </c>
      <c r="B98" s="6">
        <f>SUM(C98:C107)</f>
        <v>221.31578947368422</v>
      </c>
      <c r="C98" s="6">
        <f t="shared" si="3"/>
        <v>18.421052631578949</v>
      </c>
      <c r="D98" s="7">
        <v>35000</v>
      </c>
      <c r="E98" t="s">
        <v>13</v>
      </c>
      <c r="F98" t="s">
        <v>284</v>
      </c>
    </row>
    <row r="99" spans="1:6">
      <c r="C99" s="6">
        <f t="shared" si="3"/>
        <v>31.578947368421051</v>
      </c>
      <c r="D99" s="7">
        <v>60000</v>
      </c>
      <c r="E99" t="s">
        <v>277</v>
      </c>
      <c r="F99" t="s">
        <v>308</v>
      </c>
    </row>
    <row r="100" spans="1:6">
      <c r="C100" s="6">
        <f t="shared" si="3"/>
        <v>42.10526315789474</v>
      </c>
      <c r="D100" s="7">
        <v>80000</v>
      </c>
      <c r="E100" t="s">
        <v>277</v>
      </c>
      <c r="F100" t="s">
        <v>309</v>
      </c>
    </row>
    <row r="101" spans="1:6">
      <c r="C101" s="6">
        <f t="shared" si="3"/>
        <v>7.3684210526315788</v>
      </c>
      <c r="D101" s="7">
        <v>14000</v>
      </c>
      <c r="E101" t="s">
        <v>16</v>
      </c>
      <c r="F101" t="s">
        <v>310</v>
      </c>
    </row>
    <row r="102" spans="1:6">
      <c r="C102" s="6">
        <f t="shared" si="3"/>
        <v>0.78947368421052633</v>
      </c>
      <c r="D102" s="7">
        <v>1500</v>
      </c>
      <c r="E102" t="s">
        <v>18</v>
      </c>
    </row>
    <row r="103" spans="1:6">
      <c r="C103" s="6">
        <f t="shared" si="3"/>
        <v>71.578947368421055</v>
      </c>
      <c r="D103" s="7">
        <v>136000</v>
      </c>
      <c r="E103" t="s">
        <v>895</v>
      </c>
      <c r="F103" t="s">
        <v>211</v>
      </c>
    </row>
    <row r="104" spans="1:6">
      <c r="C104" s="6">
        <f t="shared" si="3"/>
        <v>11.052631578947368</v>
      </c>
      <c r="D104" s="7">
        <v>21000</v>
      </c>
      <c r="E104" t="s">
        <v>277</v>
      </c>
      <c r="F104" t="s">
        <v>311</v>
      </c>
    </row>
    <row r="105" spans="1:6">
      <c r="C105" s="6">
        <f t="shared" si="3"/>
        <v>10.526315789473685</v>
      </c>
      <c r="D105" s="7">
        <v>20000</v>
      </c>
      <c r="E105" t="s">
        <v>14</v>
      </c>
      <c r="F105" t="s">
        <v>312</v>
      </c>
    </row>
    <row r="106" spans="1:6">
      <c r="C106" s="6">
        <f t="shared" si="3"/>
        <v>16.842105263157894</v>
      </c>
      <c r="D106" s="7">
        <v>32000</v>
      </c>
      <c r="E106" t="s">
        <v>14</v>
      </c>
      <c r="F106" t="s">
        <v>26</v>
      </c>
    </row>
    <row r="107" spans="1:6">
      <c r="C107" s="6">
        <f t="shared" si="3"/>
        <v>11.052631578947368</v>
      </c>
      <c r="D107" s="7">
        <v>21000</v>
      </c>
      <c r="E107" t="s">
        <v>14</v>
      </c>
      <c r="F107" t="s">
        <v>313</v>
      </c>
    </row>
    <row r="108" spans="1:6">
      <c r="A108" s="1">
        <v>40121</v>
      </c>
      <c r="B108" s="6">
        <f>SUM(C108:C113)</f>
        <v>125.68421052631578</v>
      </c>
      <c r="C108" s="6">
        <f t="shared" si="3"/>
        <v>56.368421052631582</v>
      </c>
      <c r="D108" s="7">
        <v>107100</v>
      </c>
      <c r="E108" t="s">
        <v>12</v>
      </c>
    </row>
    <row r="109" spans="1:6">
      <c r="C109" s="6">
        <f t="shared" si="3"/>
        <v>32.631578947368418</v>
      </c>
      <c r="D109" s="7">
        <v>62000</v>
      </c>
      <c r="E109" t="s">
        <v>12</v>
      </c>
    </row>
    <row r="110" spans="1:6">
      <c r="C110" s="6">
        <f t="shared" si="3"/>
        <v>13.894736842105264</v>
      </c>
      <c r="D110" s="7">
        <v>26400</v>
      </c>
      <c r="E110" t="s">
        <v>18</v>
      </c>
    </row>
    <row r="111" spans="1:6">
      <c r="C111" s="6">
        <f t="shared" si="3"/>
        <v>2.7894736842105261</v>
      </c>
      <c r="D111" s="7">
        <v>5300</v>
      </c>
      <c r="E111" t="s">
        <v>18</v>
      </c>
    </row>
    <row r="112" spans="1:6">
      <c r="C112" s="6">
        <f t="shared" si="3"/>
        <v>14.736842105263158</v>
      </c>
      <c r="D112" s="7">
        <v>28000</v>
      </c>
      <c r="E112" t="s">
        <v>16</v>
      </c>
      <c r="F112" t="s">
        <v>36</v>
      </c>
    </row>
    <row r="113" spans="1:6">
      <c r="C113" s="6">
        <f t="shared" si="3"/>
        <v>5.2631578947368425</v>
      </c>
      <c r="D113" s="7">
        <v>10000</v>
      </c>
      <c r="E113" t="s">
        <v>13</v>
      </c>
      <c r="F113" t="s">
        <v>24</v>
      </c>
    </row>
    <row r="114" spans="1:6">
      <c r="A114" s="1">
        <v>40122</v>
      </c>
      <c r="B114" s="6">
        <f>SUM(C114:C125)</f>
        <v>174.68421052631578</v>
      </c>
      <c r="C114" s="6">
        <f t="shared" si="3"/>
        <v>27.94736842105263</v>
      </c>
      <c r="D114" s="7">
        <v>53100</v>
      </c>
      <c r="E114" t="s">
        <v>12</v>
      </c>
    </row>
    <row r="115" spans="1:6">
      <c r="C115" s="6">
        <f t="shared" si="3"/>
        <v>2.1052631578947367</v>
      </c>
      <c r="D115" s="7">
        <v>4000</v>
      </c>
      <c r="E115" t="s">
        <v>56</v>
      </c>
      <c r="F115" t="s">
        <v>140</v>
      </c>
    </row>
    <row r="116" spans="1:6">
      <c r="C116" s="6">
        <f t="shared" si="3"/>
        <v>6.1052631578947372</v>
      </c>
      <c r="D116" s="7">
        <v>11600</v>
      </c>
      <c r="E116" t="s">
        <v>18</v>
      </c>
    </row>
    <row r="117" spans="1:6">
      <c r="C117" s="6">
        <f t="shared" si="3"/>
        <v>2.7894736842105261</v>
      </c>
      <c r="D117" s="7">
        <v>5300</v>
      </c>
      <c r="E117" t="s">
        <v>18</v>
      </c>
    </row>
    <row r="118" spans="1:6">
      <c r="C118" s="6">
        <f t="shared" si="3"/>
        <v>36.684210526315788</v>
      </c>
      <c r="D118" s="7">
        <v>69700</v>
      </c>
      <c r="E118" t="s">
        <v>12</v>
      </c>
    </row>
    <row r="119" spans="1:6">
      <c r="C119" s="6">
        <f t="shared" si="3"/>
        <v>18.94736842105263</v>
      </c>
      <c r="D119" s="7">
        <v>36000</v>
      </c>
      <c r="E119" t="s">
        <v>16</v>
      </c>
      <c r="F119" t="s">
        <v>34</v>
      </c>
    </row>
    <row r="120" spans="1:6">
      <c r="C120" s="6">
        <f t="shared" si="3"/>
        <v>33.263157894736842</v>
      </c>
      <c r="D120" s="7">
        <v>63200</v>
      </c>
      <c r="E120" t="s">
        <v>15</v>
      </c>
    </row>
    <row r="121" spans="1:6">
      <c r="C121" s="6">
        <f t="shared" si="3"/>
        <v>1.263157894736842</v>
      </c>
      <c r="D121" s="7">
        <v>2400</v>
      </c>
      <c r="E121" t="s">
        <v>35</v>
      </c>
    </row>
    <row r="122" spans="1:6">
      <c r="C122" s="6">
        <f t="shared" si="3"/>
        <v>14.736842105263158</v>
      </c>
      <c r="D122" s="7">
        <v>28000</v>
      </c>
      <c r="E122" t="s">
        <v>16</v>
      </c>
      <c r="F122" t="s">
        <v>36</v>
      </c>
    </row>
    <row r="123" spans="1:6">
      <c r="C123" s="6">
        <f t="shared" si="3"/>
        <v>3.6842105263157894</v>
      </c>
      <c r="D123" s="7">
        <v>7000</v>
      </c>
      <c r="E123" t="s">
        <v>35</v>
      </c>
    </row>
    <row r="124" spans="1:6">
      <c r="C124" s="6">
        <f t="shared" si="3"/>
        <v>21.05263157894737</v>
      </c>
      <c r="D124" s="7">
        <v>40000</v>
      </c>
      <c r="E124" t="s">
        <v>13</v>
      </c>
      <c r="F124" t="s">
        <v>135</v>
      </c>
    </row>
    <row r="125" spans="1:6">
      <c r="C125" s="6">
        <f t="shared" si="3"/>
        <v>6.1052631578947372</v>
      </c>
      <c r="D125" s="7">
        <v>11600</v>
      </c>
      <c r="E125" t="s">
        <v>18</v>
      </c>
    </row>
    <row r="126" spans="1:6">
      <c r="A126" s="1">
        <v>40123</v>
      </c>
      <c r="B126" s="6">
        <f>SUM(C126:C133)</f>
        <v>119.63157894736842</v>
      </c>
      <c r="C126" s="6">
        <f t="shared" si="3"/>
        <v>21.05263157894737</v>
      </c>
      <c r="D126" s="7">
        <v>40000</v>
      </c>
      <c r="E126" t="s">
        <v>13</v>
      </c>
      <c r="F126" t="s">
        <v>135</v>
      </c>
    </row>
    <row r="127" spans="1:6">
      <c r="C127" s="6">
        <f t="shared" si="3"/>
        <v>3.6842105263157894</v>
      </c>
      <c r="D127" s="7">
        <v>7000</v>
      </c>
      <c r="E127" t="s">
        <v>35</v>
      </c>
    </row>
    <row r="128" spans="1:6">
      <c r="C128" s="6">
        <f t="shared" si="3"/>
        <v>3.4210526315789473</v>
      </c>
      <c r="D128" s="7">
        <v>6500</v>
      </c>
      <c r="E128" t="s">
        <v>16</v>
      </c>
      <c r="F128" t="s">
        <v>34</v>
      </c>
    </row>
    <row r="129" spans="1:6">
      <c r="C129" s="6">
        <f t="shared" si="3"/>
        <v>0.31578947368421051</v>
      </c>
      <c r="D129" s="7">
        <v>600</v>
      </c>
      <c r="E129" t="s">
        <v>50</v>
      </c>
      <c r="F129" t="s">
        <v>314</v>
      </c>
    </row>
    <row r="130" spans="1:6">
      <c r="C130" s="6">
        <f t="shared" si="3"/>
        <v>73.684210526315795</v>
      </c>
      <c r="D130" s="7">
        <v>140000</v>
      </c>
      <c r="E130" t="s">
        <v>40</v>
      </c>
      <c r="F130" t="s">
        <v>315</v>
      </c>
    </row>
    <row r="131" spans="1:6">
      <c r="C131" s="6">
        <f t="shared" si="3"/>
        <v>6.8421052631578947</v>
      </c>
      <c r="D131" s="7">
        <v>13000</v>
      </c>
      <c r="E131" t="s">
        <v>14</v>
      </c>
      <c r="F131" t="s">
        <v>316</v>
      </c>
    </row>
    <row r="132" spans="1:6">
      <c r="C132" s="6">
        <f t="shared" si="3"/>
        <v>7.8947368421052628</v>
      </c>
      <c r="D132" s="7">
        <v>15000</v>
      </c>
      <c r="E132" t="s">
        <v>16</v>
      </c>
      <c r="F132" t="s">
        <v>36</v>
      </c>
    </row>
    <row r="133" spans="1:6">
      <c r="C133" s="6">
        <f t="shared" si="3"/>
        <v>2.736842105263158</v>
      </c>
      <c r="D133" s="7">
        <v>5200</v>
      </c>
      <c r="E133" t="s">
        <v>14</v>
      </c>
      <c r="F133" t="s">
        <v>28</v>
      </c>
    </row>
    <row r="134" spans="1:6">
      <c r="A134" s="1">
        <v>40124</v>
      </c>
      <c r="B134" s="6">
        <f>SUM(C134:C141)</f>
        <v>121.43105263157895</v>
      </c>
      <c r="C134" s="6">
        <f t="shared" si="3"/>
        <v>5.7894736842105265</v>
      </c>
      <c r="D134" s="7">
        <v>11000</v>
      </c>
      <c r="E134" t="s">
        <v>35</v>
      </c>
    </row>
    <row r="135" spans="1:6">
      <c r="C135" s="6">
        <f t="shared" si="3"/>
        <v>42.10526315789474</v>
      </c>
      <c r="D135" s="7">
        <v>80000</v>
      </c>
      <c r="E135" t="s">
        <v>40</v>
      </c>
      <c r="F135" t="s">
        <v>317</v>
      </c>
    </row>
    <row r="136" spans="1:6">
      <c r="C136" s="6">
        <f t="shared" si="3"/>
        <v>7.8947368421052628</v>
      </c>
      <c r="D136" s="7">
        <v>15000</v>
      </c>
      <c r="E136" t="s">
        <v>16</v>
      </c>
      <c r="F136" t="s">
        <v>34</v>
      </c>
    </row>
    <row r="137" spans="1:6">
      <c r="C137" s="6">
        <f t="shared" ref="C137:C200" si="4">IF(D137="","",D137/$B$3)</f>
        <v>31.536315789473683</v>
      </c>
      <c r="D137" s="7">
        <v>59919</v>
      </c>
      <c r="E137" t="s">
        <v>12</v>
      </c>
    </row>
    <row r="138" spans="1:6">
      <c r="C138" s="6">
        <f t="shared" si="4"/>
        <v>2.6315789473684212</v>
      </c>
      <c r="D138" s="7">
        <v>5000</v>
      </c>
      <c r="E138" t="s">
        <v>18</v>
      </c>
    </row>
    <row r="139" spans="1:6">
      <c r="C139" s="6">
        <f t="shared" si="4"/>
        <v>3.0526315789473686</v>
      </c>
      <c r="D139" s="7">
        <v>5800</v>
      </c>
      <c r="E139" t="s">
        <v>18</v>
      </c>
    </row>
    <row r="140" spans="1:6">
      <c r="C140" s="6">
        <f t="shared" si="4"/>
        <v>26.315789473684209</v>
      </c>
      <c r="D140" s="7">
        <v>50000</v>
      </c>
      <c r="E140" t="s">
        <v>13</v>
      </c>
      <c r="F140" t="s">
        <v>319</v>
      </c>
    </row>
    <row r="141" spans="1:6">
      <c r="C141" s="6">
        <f t="shared" si="4"/>
        <v>2.1052631578947367</v>
      </c>
      <c r="D141" s="7">
        <v>4000</v>
      </c>
      <c r="E141" t="s">
        <v>35</v>
      </c>
    </row>
    <row r="142" spans="1:6">
      <c r="A142" s="1">
        <v>40125</v>
      </c>
      <c r="B142" s="6">
        <f>SUM(C142:C154)</f>
        <v>192.94736842105266</v>
      </c>
      <c r="C142" s="6">
        <f t="shared" si="4"/>
        <v>26.315789473684209</v>
      </c>
      <c r="D142" s="7">
        <v>50000</v>
      </c>
      <c r="E142" t="s">
        <v>13</v>
      </c>
      <c r="F142" t="s">
        <v>319</v>
      </c>
    </row>
    <row r="143" spans="1:6">
      <c r="C143" s="6">
        <f t="shared" si="4"/>
        <v>4.2105263157894735</v>
      </c>
      <c r="D143" s="7">
        <v>8000</v>
      </c>
      <c r="E143" t="s">
        <v>35</v>
      </c>
    </row>
    <row r="144" spans="1:6">
      <c r="C144" s="6">
        <f t="shared" si="4"/>
        <v>31.578947368421051</v>
      </c>
      <c r="D144" s="7">
        <v>60000</v>
      </c>
      <c r="E144" t="s">
        <v>40</v>
      </c>
      <c r="F144" t="s">
        <v>318</v>
      </c>
    </row>
    <row r="145" spans="1:6">
      <c r="C145" s="6">
        <f t="shared" si="4"/>
        <v>10.526315789473685</v>
      </c>
      <c r="D145" s="7">
        <v>20000</v>
      </c>
      <c r="E145" t="s">
        <v>17</v>
      </c>
      <c r="F145" t="s">
        <v>917</v>
      </c>
    </row>
    <row r="146" spans="1:6">
      <c r="C146" s="6">
        <f t="shared" si="4"/>
        <v>14.210526315789474</v>
      </c>
      <c r="D146" s="7">
        <v>27000</v>
      </c>
      <c r="E146" t="s">
        <v>16</v>
      </c>
      <c r="F146" t="s">
        <v>34</v>
      </c>
    </row>
    <row r="147" spans="1:6">
      <c r="C147" s="6">
        <f t="shared" si="4"/>
        <v>0.15789473684210525</v>
      </c>
      <c r="D147" s="7">
        <v>300</v>
      </c>
      <c r="E147" t="s">
        <v>56</v>
      </c>
      <c r="F147" t="s">
        <v>320</v>
      </c>
    </row>
    <row r="148" spans="1:6">
      <c r="C148" s="6">
        <f t="shared" si="4"/>
        <v>0.68421052631578949</v>
      </c>
      <c r="D148" s="7">
        <v>1300</v>
      </c>
      <c r="E148" t="s">
        <v>40</v>
      </c>
      <c r="F148" t="s">
        <v>321</v>
      </c>
    </row>
    <row r="149" spans="1:6">
      <c r="C149" s="6">
        <f t="shared" si="4"/>
        <v>3.6842105263157894</v>
      </c>
      <c r="D149" s="7">
        <v>7000</v>
      </c>
      <c r="E149" t="s">
        <v>265</v>
      </c>
      <c r="F149" t="s">
        <v>52</v>
      </c>
    </row>
    <row r="150" spans="1:6">
      <c r="C150" s="6">
        <f t="shared" si="4"/>
        <v>6.3157894736842106</v>
      </c>
      <c r="D150" s="7">
        <v>12000</v>
      </c>
      <c r="E150" t="s">
        <v>50</v>
      </c>
      <c r="F150" t="s">
        <v>322</v>
      </c>
    </row>
    <row r="151" spans="1:6">
      <c r="C151" s="6">
        <f t="shared" si="4"/>
        <v>3.6842105263157894</v>
      </c>
      <c r="D151" s="7">
        <v>7000</v>
      </c>
      <c r="E151" t="s">
        <v>16</v>
      </c>
      <c r="F151" t="s">
        <v>323</v>
      </c>
    </row>
    <row r="152" spans="1:6">
      <c r="C152" s="6">
        <f t="shared" si="4"/>
        <v>44.210526315789473</v>
      </c>
      <c r="D152" s="7">
        <v>84000</v>
      </c>
      <c r="E152" t="s">
        <v>40</v>
      </c>
      <c r="F152" t="s">
        <v>324</v>
      </c>
    </row>
    <row r="153" spans="1:6">
      <c r="C153" s="6">
        <f t="shared" si="4"/>
        <v>42.10526315789474</v>
      </c>
      <c r="D153" s="7">
        <v>80000</v>
      </c>
      <c r="E153" t="s">
        <v>16</v>
      </c>
      <c r="F153" t="s">
        <v>325</v>
      </c>
    </row>
    <row r="154" spans="1:6">
      <c r="C154" s="6">
        <f t="shared" si="4"/>
        <v>5.2631578947368425</v>
      </c>
      <c r="D154" s="7">
        <v>10000</v>
      </c>
      <c r="E154" t="s">
        <v>265</v>
      </c>
      <c r="F154" t="s">
        <v>52</v>
      </c>
    </row>
    <row r="155" spans="1:6">
      <c r="A155" s="1">
        <v>40126</v>
      </c>
      <c r="B155" s="6">
        <f>SUM(C155:C168)</f>
        <v>206.84210526315789</v>
      </c>
      <c r="C155" s="6">
        <f t="shared" si="4"/>
        <v>26.315789473684209</v>
      </c>
      <c r="D155" s="7">
        <v>50000</v>
      </c>
      <c r="E155" t="s">
        <v>17</v>
      </c>
      <c r="F155" t="s">
        <v>326</v>
      </c>
    </row>
    <row r="156" spans="1:6">
      <c r="C156" s="6">
        <f t="shared" si="4"/>
        <v>26.315789473684209</v>
      </c>
      <c r="D156" s="7">
        <v>50000</v>
      </c>
      <c r="E156" t="s">
        <v>13</v>
      </c>
      <c r="F156" t="s">
        <v>319</v>
      </c>
    </row>
    <row r="157" spans="1:6">
      <c r="C157" s="6">
        <f t="shared" si="4"/>
        <v>4.2105263157894735</v>
      </c>
      <c r="D157" s="7">
        <v>8000</v>
      </c>
      <c r="E157" t="s">
        <v>35</v>
      </c>
    </row>
    <row r="158" spans="1:6">
      <c r="C158" s="6">
        <f t="shared" si="4"/>
        <v>22.105263157894736</v>
      </c>
      <c r="D158" s="7">
        <v>42000</v>
      </c>
      <c r="E158" t="s">
        <v>37</v>
      </c>
    </row>
    <row r="159" spans="1:6">
      <c r="C159" s="6">
        <f t="shared" si="4"/>
        <v>5.2105263157894735</v>
      </c>
      <c r="D159" s="7">
        <v>9900</v>
      </c>
      <c r="E159" t="s">
        <v>16</v>
      </c>
      <c r="F159" t="s">
        <v>34</v>
      </c>
    </row>
    <row r="160" spans="1:6">
      <c r="C160" s="6">
        <f t="shared" si="4"/>
        <v>2.9473684210526314</v>
      </c>
      <c r="D160" s="7">
        <v>5600</v>
      </c>
      <c r="E160" t="s">
        <v>56</v>
      </c>
      <c r="F160" t="s">
        <v>327</v>
      </c>
    </row>
    <row r="161" spans="1:6">
      <c r="C161" s="6">
        <f t="shared" si="4"/>
        <v>1.5789473684210527</v>
      </c>
      <c r="D161" s="7">
        <v>3000</v>
      </c>
      <c r="E161" t="s">
        <v>265</v>
      </c>
      <c r="F161" t="s">
        <v>52</v>
      </c>
    </row>
    <row r="162" spans="1:6">
      <c r="C162" s="6">
        <f t="shared" si="4"/>
        <v>4.1052631578947372</v>
      </c>
      <c r="D162" s="7">
        <v>7800</v>
      </c>
      <c r="E162" t="s">
        <v>56</v>
      </c>
      <c r="F162" t="s">
        <v>328</v>
      </c>
    </row>
    <row r="163" spans="1:6">
      <c r="C163" s="6">
        <f t="shared" si="4"/>
        <v>1.263157894736842</v>
      </c>
      <c r="D163" s="7">
        <v>2400</v>
      </c>
      <c r="E163" t="s">
        <v>265</v>
      </c>
      <c r="F163" t="s">
        <v>329</v>
      </c>
    </row>
    <row r="164" spans="1:6">
      <c r="C164" s="6">
        <f t="shared" si="4"/>
        <v>82.10526315789474</v>
      </c>
      <c r="D164" s="7">
        <v>156000</v>
      </c>
      <c r="E164" t="s">
        <v>50</v>
      </c>
      <c r="F164" t="s">
        <v>330</v>
      </c>
    </row>
    <row r="165" spans="1:6">
      <c r="C165" s="6">
        <f t="shared" si="4"/>
        <v>7.0526315789473681</v>
      </c>
      <c r="D165" s="7">
        <v>13400</v>
      </c>
      <c r="E165" t="s">
        <v>16</v>
      </c>
      <c r="F165" t="s">
        <v>331</v>
      </c>
    </row>
    <row r="166" spans="1:6">
      <c r="C166" s="6">
        <f t="shared" si="4"/>
        <v>5.2105263157894735</v>
      </c>
      <c r="D166" s="7">
        <v>9900</v>
      </c>
      <c r="E166" t="s">
        <v>16</v>
      </c>
      <c r="F166" t="s">
        <v>332</v>
      </c>
    </row>
    <row r="167" spans="1:6">
      <c r="C167" s="6">
        <f t="shared" si="4"/>
        <v>13.684210526315789</v>
      </c>
      <c r="D167" s="7">
        <v>26000</v>
      </c>
      <c r="E167" t="s">
        <v>40</v>
      </c>
      <c r="F167" t="s">
        <v>918</v>
      </c>
    </row>
    <row r="168" spans="1:6">
      <c r="C168" s="6">
        <f t="shared" si="4"/>
        <v>4.7368421052631575</v>
      </c>
      <c r="D168" s="7">
        <v>9000</v>
      </c>
      <c r="E168" t="s">
        <v>265</v>
      </c>
      <c r="F168" t="s">
        <v>333</v>
      </c>
    </row>
    <row r="169" spans="1:6">
      <c r="A169" s="1">
        <v>40127</v>
      </c>
      <c r="B169" s="6">
        <f>SUM(C169:C183)</f>
        <v>228.68421052631578</v>
      </c>
      <c r="C169" s="6">
        <f t="shared" si="4"/>
        <v>26.315789473684209</v>
      </c>
      <c r="D169" s="7">
        <v>50000</v>
      </c>
      <c r="E169" t="s">
        <v>13</v>
      </c>
      <c r="F169" t="s">
        <v>319</v>
      </c>
    </row>
    <row r="170" spans="1:6">
      <c r="C170" s="6">
        <f t="shared" si="4"/>
        <v>4.2105263157894735</v>
      </c>
      <c r="D170" s="7">
        <v>8000</v>
      </c>
      <c r="E170" t="s">
        <v>35</v>
      </c>
    </row>
    <row r="171" spans="1:6">
      <c r="C171" s="6">
        <f t="shared" si="4"/>
        <v>0.73684210526315785</v>
      </c>
      <c r="D171" s="7">
        <v>1400</v>
      </c>
      <c r="E171" t="s">
        <v>14</v>
      </c>
      <c r="F171" t="s">
        <v>53</v>
      </c>
    </row>
    <row r="172" spans="1:6">
      <c r="C172" s="6">
        <f t="shared" si="4"/>
        <v>84.21052631578948</v>
      </c>
      <c r="D172" s="7">
        <v>160000</v>
      </c>
      <c r="E172" t="s">
        <v>919</v>
      </c>
    </row>
    <row r="173" spans="1:6">
      <c r="C173" s="6">
        <f t="shared" si="4"/>
        <v>0.52631578947368418</v>
      </c>
      <c r="D173" s="7">
        <v>1000</v>
      </c>
      <c r="E173" t="s">
        <v>17</v>
      </c>
      <c r="F173" t="s">
        <v>334</v>
      </c>
    </row>
    <row r="174" spans="1:6">
      <c r="C174" s="6">
        <f t="shared" si="4"/>
        <v>12.105263157894736</v>
      </c>
      <c r="D174" s="7">
        <v>23000</v>
      </c>
      <c r="E174" t="s">
        <v>16</v>
      </c>
      <c r="F174" t="s">
        <v>34</v>
      </c>
    </row>
    <row r="175" spans="1:6">
      <c r="C175" s="6">
        <f t="shared" si="4"/>
        <v>6.3157894736842106</v>
      </c>
      <c r="D175" s="7">
        <v>12000</v>
      </c>
      <c r="E175" t="s">
        <v>17</v>
      </c>
      <c r="F175" t="s">
        <v>335</v>
      </c>
    </row>
    <row r="176" spans="1:6">
      <c r="C176" s="6">
        <f t="shared" si="4"/>
        <v>1.0526315789473684</v>
      </c>
      <c r="D176" s="7">
        <v>2000</v>
      </c>
      <c r="E176" t="s">
        <v>14</v>
      </c>
      <c r="F176" t="s">
        <v>31</v>
      </c>
    </row>
    <row r="177" spans="1:6">
      <c r="C177" s="6">
        <f t="shared" si="4"/>
        <v>2.736842105263158</v>
      </c>
      <c r="D177" s="7">
        <v>5200</v>
      </c>
      <c r="E177" t="s">
        <v>40</v>
      </c>
      <c r="F177" t="s">
        <v>336</v>
      </c>
    </row>
    <row r="178" spans="1:6">
      <c r="C178" s="6">
        <f t="shared" si="4"/>
        <v>36.842105263157897</v>
      </c>
      <c r="D178" s="7">
        <v>70000</v>
      </c>
      <c r="E178" t="s">
        <v>50</v>
      </c>
      <c r="F178" t="s">
        <v>337</v>
      </c>
    </row>
    <row r="179" spans="1:6">
      <c r="C179" s="6">
        <f t="shared" si="4"/>
        <v>31.578947368421051</v>
      </c>
      <c r="D179" s="7">
        <v>60000</v>
      </c>
      <c r="E179" t="s">
        <v>50</v>
      </c>
      <c r="F179" t="s">
        <v>338</v>
      </c>
    </row>
    <row r="180" spans="1:6">
      <c r="C180" s="6">
        <f t="shared" si="4"/>
        <v>0.26315789473684209</v>
      </c>
      <c r="D180" s="7">
        <v>500</v>
      </c>
      <c r="E180" t="s">
        <v>56</v>
      </c>
      <c r="F180" t="s">
        <v>339</v>
      </c>
    </row>
    <row r="181" spans="1:6">
      <c r="C181" s="6">
        <f t="shared" si="4"/>
        <v>9.473684210526315</v>
      </c>
      <c r="D181" s="7">
        <v>18000</v>
      </c>
      <c r="E181" t="s">
        <v>14</v>
      </c>
      <c r="F181" t="s">
        <v>139</v>
      </c>
    </row>
    <row r="182" spans="1:6">
      <c r="C182" s="6">
        <f t="shared" si="4"/>
        <v>11.052631578947368</v>
      </c>
      <c r="D182" s="7">
        <v>21000</v>
      </c>
      <c r="E182" t="s">
        <v>16</v>
      </c>
      <c r="F182" t="s">
        <v>36</v>
      </c>
    </row>
    <row r="183" spans="1:6">
      <c r="C183" s="6">
        <f t="shared" si="4"/>
        <v>1.263157894736842</v>
      </c>
      <c r="D183" s="7">
        <v>2400</v>
      </c>
      <c r="E183" t="s">
        <v>14</v>
      </c>
      <c r="F183" t="s">
        <v>43</v>
      </c>
    </row>
    <row r="184" spans="1:6">
      <c r="A184" s="1">
        <v>40128</v>
      </c>
      <c r="B184" s="6">
        <f>SUM(C184:C195)</f>
        <v>95.894736842105232</v>
      </c>
      <c r="C184" s="6">
        <f t="shared" si="4"/>
        <v>26.315789473684209</v>
      </c>
      <c r="D184" s="7">
        <v>50000</v>
      </c>
      <c r="E184" t="s">
        <v>13</v>
      </c>
      <c r="F184" t="s">
        <v>319</v>
      </c>
    </row>
    <row r="185" spans="1:6">
      <c r="C185" s="6">
        <f t="shared" si="4"/>
        <v>4.2105263157894735</v>
      </c>
      <c r="D185" s="7">
        <v>8000</v>
      </c>
      <c r="E185" t="s">
        <v>35</v>
      </c>
    </row>
    <row r="186" spans="1:6">
      <c r="C186" s="6">
        <f t="shared" si="4"/>
        <v>0.73684210526315785</v>
      </c>
      <c r="D186" s="7">
        <v>1400</v>
      </c>
      <c r="E186" t="s">
        <v>14</v>
      </c>
      <c r="F186" t="s">
        <v>53</v>
      </c>
    </row>
    <row r="187" spans="1:6">
      <c r="C187" s="6">
        <f t="shared" si="4"/>
        <v>10</v>
      </c>
      <c r="D187" s="7">
        <v>19000</v>
      </c>
      <c r="E187" t="s">
        <v>16</v>
      </c>
      <c r="F187" t="s">
        <v>129</v>
      </c>
    </row>
    <row r="188" spans="1:6">
      <c r="C188" s="6">
        <f t="shared" si="4"/>
        <v>14.736842105263158</v>
      </c>
      <c r="D188" s="7">
        <v>28000</v>
      </c>
      <c r="E188" t="s">
        <v>40</v>
      </c>
      <c r="F188" t="s">
        <v>340</v>
      </c>
    </row>
    <row r="189" spans="1:6">
      <c r="C189" s="6">
        <f t="shared" si="4"/>
        <v>2.1052631578947367</v>
      </c>
      <c r="D189" s="7">
        <v>4000</v>
      </c>
      <c r="E189" t="s">
        <v>265</v>
      </c>
      <c r="F189" t="s">
        <v>52</v>
      </c>
    </row>
    <row r="190" spans="1:6">
      <c r="C190" s="6">
        <f t="shared" si="4"/>
        <v>1.631578947368421</v>
      </c>
      <c r="D190" s="7">
        <v>3100</v>
      </c>
      <c r="E190" t="s">
        <v>265</v>
      </c>
      <c r="F190" t="s">
        <v>52</v>
      </c>
    </row>
    <row r="191" spans="1:6">
      <c r="C191" s="6">
        <f t="shared" si="4"/>
        <v>1.3157894736842106</v>
      </c>
      <c r="D191" s="7">
        <v>2500</v>
      </c>
      <c r="E191" t="s">
        <v>14</v>
      </c>
      <c r="F191" t="s">
        <v>31</v>
      </c>
    </row>
    <row r="192" spans="1:6">
      <c r="C192" s="6">
        <f t="shared" si="4"/>
        <v>10.526315789473685</v>
      </c>
      <c r="D192" s="7">
        <v>20000</v>
      </c>
      <c r="E192" t="s">
        <v>40</v>
      </c>
      <c r="F192" t="s">
        <v>341</v>
      </c>
    </row>
    <row r="193" spans="1:6">
      <c r="C193" s="6">
        <f t="shared" si="4"/>
        <v>3.263157894736842</v>
      </c>
      <c r="D193" s="7">
        <v>6200</v>
      </c>
      <c r="E193" t="s">
        <v>18</v>
      </c>
    </row>
    <row r="194" spans="1:6">
      <c r="C194" s="6">
        <f t="shared" si="4"/>
        <v>34.210526315789473</v>
      </c>
      <c r="D194" s="7">
        <v>65000</v>
      </c>
      <c r="E194" t="s">
        <v>16</v>
      </c>
      <c r="F194" t="s">
        <v>342</v>
      </c>
    </row>
    <row r="195" spans="1:6" ht="45">
      <c r="C195" s="6">
        <f t="shared" si="4"/>
        <v>-13.157894736842104</v>
      </c>
      <c r="D195" s="7">
        <v>-25000</v>
      </c>
      <c r="E195" t="s">
        <v>17</v>
      </c>
      <c r="F195" s="9" t="s">
        <v>343</v>
      </c>
    </row>
    <row r="196" spans="1:6">
      <c r="A196" s="1">
        <v>40129</v>
      </c>
      <c r="B196" s="6">
        <f>SUM(C196:C200)</f>
        <v>130.68421052631578</v>
      </c>
      <c r="C196" s="6">
        <f t="shared" si="4"/>
        <v>3.1578947368421053</v>
      </c>
      <c r="D196" s="7">
        <v>6000</v>
      </c>
      <c r="E196" t="s">
        <v>14</v>
      </c>
      <c r="F196" t="s">
        <v>344</v>
      </c>
    </row>
    <row r="197" spans="1:6">
      <c r="C197" s="6">
        <f t="shared" si="4"/>
        <v>51.315789473684212</v>
      </c>
      <c r="D197" s="7">
        <v>97500</v>
      </c>
      <c r="E197" t="s">
        <v>12</v>
      </c>
    </row>
    <row r="198" spans="1:6">
      <c r="C198" s="6">
        <f t="shared" si="4"/>
        <v>3.1578947368421053</v>
      </c>
      <c r="D198" s="7">
        <v>6000</v>
      </c>
      <c r="E198" t="s">
        <v>56</v>
      </c>
      <c r="F198" t="s">
        <v>149</v>
      </c>
    </row>
    <row r="199" spans="1:6">
      <c r="C199" s="6">
        <f t="shared" si="4"/>
        <v>15.157894736842104</v>
      </c>
      <c r="D199" s="7">
        <v>28800</v>
      </c>
      <c r="E199" t="s">
        <v>18</v>
      </c>
    </row>
    <row r="200" spans="1:6">
      <c r="C200" s="6">
        <f t="shared" si="4"/>
        <v>57.89473684210526</v>
      </c>
      <c r="D200" s="7">
        <v>110000</v>
      </c>
      <c r="E200" t="s">
        <v>13</v>
      </c>
      <c r="F200" t="s">
        <v>345</v>
      </c>
    </row>
    <row r="201" spans="1:6">
      <c r="A201" s="1">
        <v>40130</v>
      </c>
      <c r="B201" s="6">
        <f>SUM(C201:C209)</f>
        <v>97.843684210526305</v>
      </c>
      <c r="C201" s="6">
        <f t="shared" ref="C201:C264" si="5">IF(D201="","",D201/$B$3)</f>
        <v>52.475263157894737</v>
      </c>
      <c r="D201" s="7">
        <v>99703</v>
      </c>
      <c r="E201" t="s">
        <v>12</v>
      </c>
    </row>
    <row r="202" spans="1:6">
      <c r="C202" s="6">
        <f t="shared" si="5"/>
        <v>4.9473684210526319</v>
      </c>
      <c r="D202" s="7">
        <v>9400</v>
      </c>
      <c r="E202" t="s">
        <v>18</v>
      </c>
    </row>
    <row r="203" spans="1:6">
      <c r="C203" s="6">
        <f t="shared" si="5"/>
        <v>4.0526315789473681</v>
      </c>
      <c r="D203" s="7">
        <v>7700</v>
      </c>
      <c r="E203" t="s">
        <v>56</v>
      </c>
      <c r="F203" t="s">
        <v>346</v>
      </c>
    </row>
    <row r="204" spans="1:6">
      <c r="C204" s="6">
        <f t="shared" si="5"/>
        <v>3.6842105263157894</v>
      </c>
      <c r="D204" s="7">
        <v>7000</v>
      </c>
      <c r="E204" t="s">
        <v>12</v>
      </c>
      <c r="F204" t="s">
        <v>347</v>
      </c>
    </row>
    <row r="205" spans="1:6">
      <c r="C205" s="6">
        <f t="shared" si="5"/>
        <v>7.8947368421052628</v>
      </c>
      <c r="D205" s="7">
        <v>15000</v>
      </c>
      <c r="E205" t="s">
        <v>13</v>
      </c>
      <c r="F205" t="s">
        <v>348</v>
      </c>
    </row>
    <row r="206" spans="1:6">
      <c r="C206" s="6">
        <f t="shared" si="5"/>
        <v>5.2631578947368425</v>
      </c>
      <c r="D206" s="7">
        <v>10000</v>
      </c>
      <c r="E206" t="s">
        <v>40</v>
      </c>
      <c r="F206" t="s">
        <v>349</v>
      </c>
    </row>
    <row r="207" spans="1:6">
      <c r="C207" s="6">
        <f t="shared" si="5"/>
        <v>4.7368421052631575</v>
      </c>
      <c r="D207" s="7">
        <v>9000</v>
      </c>
      <c r="E207" t="s">
        <v>17</v>
      </c>
      <c r="F207" t="s">
        <v>350</v>
      </c>
    </row>
    <row r="208" spans="1:6">
      <c r="C208" s="6">
        <f t="shared" si="5"/>
        <v>6.8947368421052628</v>
      </c>
      <c r="D208" s="7">
        <v>13100</v>
      </c>
      <c r="E208" t="s">
        <v>15</v>
      </c>
      <c r="F208" t="s">
        <v>351</v>
      </c>
    </row>
    <row r="209" spans="1:6">
      <c r="C209" s="6">
        <f t="shared" si="5"/>
        <v>7.8947368421052628</v>
      </c>
      <c r="D209" s="7">
        <v>15000</v>
      </c>
      <c r="E209" t="s">
        <v>13</v>
      </c>
      <c r="F209" t="s">
        <v>348</v>
      </c>
    </row>
    <row r="210" spans="1:6">
      <c r="A210" s="1">
        <v>40132</v>
      </c>
      <c r="B210" s="6">
        <f>SUM(C210:C215)</f>
        <v>82.73684210526315</v>
      </c>
      <c r="C210" s="6">
        <f t="shared" si="5"/>
        <v>25.263157894736842</v>
      </c>
      <c r="D210" s="7">
        <v>48000</v>
      </c>
      <c r="E210" t="s">
        <v>12</v>
      </c>
    </row>
    <row r="211" spans="1:6">
      <c r="C211" s="6">
        <f t="shared" si="5"/>
        <v>13.157894736842104</v>
      </c>
      <c r="D211" s="7">
        <v>25000</v>
      </c>
      <c r="E211" t="s">
        <v>18</v>
      </c>
      <c r="F211" t="s">
        <v>352</v>
      </c>
    </row>
    <row r="212" spans="1:6">
      <c r="C212" s="6">
        <f t="shared" si="5"/>
        <v>13.684210526315789</v>
      </c>
      <c r="D212" s="7">
        <v>26000</v>
      </c>
      <c r="E212" t="s">
        <v>15</v>
      </c>
    </row>
    <row r="213" spans="1:6">
      <c r="C213" s="6">
        <f t="shared" si="5"/>
        <v>23.684210526315791</v>
      </c>
      <c r="D213" s="7">
        <v>45000</v>
      </c>
      <c r="E213" t="s">
        <v>13</v>
      </c>
      <c r="F213" t="s">
        <v>135</v>
      </c>
    </row>
    <row r="214" spans="1:6">
      <c r="C214" s="6">
        <f t="shared" si="5"/>
        <v>2.1052631578947367</v>
      </c>
      <c r="D214" s="7">
        <v>4000</v>
      </c>
      <c r="E214" t="s">
        <v>35</v>
      </c>
    </row>
    <row r="215" spans="1:6">
      <c r="C215" s="6">
        <f t="shared" si="5"/>
        <v>4.8421052631578947</v>
      </c>
      <c r="D215" s="7">
        <v>9200</v>
      </c>
      <c r="E215" t="s">
        <v>14</v>
      </c>
    </row>
    <row r="216" spans="1:6">
      <c r="A216" s="1">
        <v>40133</v>
      </c>
      <c r="B216" s="6">
        <f>SUM(C216:C221)</f>
        <v>56.692105263157892</v>
      </c>
      <c r="C216" s="6">
        <f t="shared" si="5"/>
        <v>41.323684210526316</v>
      </c>
      <c r="D216" s="7">
        <v>78515</v>
      </c>
      <c r="E216" t="s">
        <v>12</v>
      </c>
    </row>
    <row r="217" spans="1:6">
      <c r="C217" s="6">
        <f t="shared" si="5"/>
        <v>3.0526315789473686</v>
      </c>
      <c r="D217" s="7">
        <v>5800</v>
      </c>
      <c r="E217" t="s">
        <v>18</v>
      </c>
    </row>
    <row r="218" spans="1:6">
      <c r="C218" s="6">
        <f t="shared" si="5"/>
        <v>3.736842105263158</v>
      </c>
      <c r="D218" s="7">
        <v>7100</v>
      </c>
      <c r="E218" t="s">
        <v>18</v>
      </c>
    </row>
    <row r="219" spans="1:6">
      <c r="C219" s="6">
        <f t="shared" si="5"/>
        <v>3.736842105263158</v>
      </c>
      <c r="D219" s="7">
        <v>7100</v>
      </c>
      <c r="E219" t="s">
        <v>18</v>
      </c>
    </row>
    <row r="220" spans="1:6">
      <c r="C220" s="6">
        <f t="shared" si="5"/>
        <v>4.2105263157894735</v>
      </c>
      <c r="D220" s="7">
        <v>8000</v>
      </c>
      <c r="E220" t="s">
        <v>50</v>
      </c>
      <c r="F220" t="s">
        <v>353</v>
      </c>
    </row>
    <row r="221" spans="1:6">
      <c r="C221" s="6">
        <f t="shared" si="5"/>
        <v>0.63157894736842102</v>
      </c>
      <c r="D221" s="7">
        <v>1200</v>
      </c>
      <c r="E221" t="s">
        <v>14</v>
      </c>
      <c r="F221" t="s">
        <v>31</v>
      </c>
    </row>
    <row r="222" spans="1:6">
      <c r="C222" s="6" t="str">
        <f t="shared" si="5"/>
        <v/>
      </c>
      <c r="D222" s="7"/>
    </row>
    <row r="223" spans="1:6">
      <c r="C223" s="6" t="str">
        <f t="shared" si="5"/>
        <v/>
      </c>
      <c r="D223" s="7"/>
    </row>
    <row r="224" spans="1:6">
      <c r="C224" s="6" t="str">
        <f t="shared" si="5"/>
        <v/>
      </c>
      <c r="D224" s="7"/>
    </row>
    <row r="225" spans="3:4">
      <c r="C225" s="6" t="str">
        <f t="shared" si="5"/>
        <v/>
      </c>
      <c r="D225" s="7"/>
    </row>
    <row r="226" spans="3:4">
      <c r="C226" s="6" t="str">
        <f t="shared" si="5"/>
        <v/>
      </c>
      <c r="D226" s="7"/>
    </row>
    <row r="227" spans="3:4">
      <c r="C227" s="6" t="str">
        <f t="shared" si="5"/>
        <v/>
      </c>
      <c r="D227" s="7"/>
    </row>
    <row r="228" spans="3:4">
      <c r="C228" s="6" t="str">
        <f t="shared" si="5"/>
        <v/>
      </c>
    </row>
    <row r="229" spans="3:4">
      <c r="C229" s="6" t="str">
        <f t="shared" si="5"/>
        <v/>
      </c>
    </row>
    <row r="230" spans="3:4">
      <c r="C230" s="6" t="str">
        <f t="shared" si="5"/>
        <v/>
      </c>
    </row>
    <row r="231" spans="3:4">
      <c r="C231" s="6" t="str">
        <f t="shared" si="5"/>
        <v/>
      </c>
    </row>
    <row r="232" spans="3:4">
      <c r="C232" s="6" t="str">
        <f t="shared" si="5"/>
        <v/>
      </c>
    </row>
    <row r="233" spans="3:4">
      <c r="C233" s="6" t="str">
        <f t="shared" si="5"/>
        <v/>
      </c>
    </row>
    <row r="234" spans="3:4">
      <c r="C234" s="6" t="str">
        <f t="shared" si="5"/>
        <v/>
      </c>
    </row>
    <row r="235" spans="3:4">
      <c r="C235" s="6" t="str">
        <f t="shared" si="5"/>
        <v/>
      </c>
    </row>
    <row r="236" spans="3:4">
      <c r="C236" s="6" t="str">
        <f t="shared" si="5"/>
        <v/>
      </c>
    </row>
    <row r="237" spans="3:4">
      <c r="C237" s="6" t="str">
        <f t="shared" si="5"/>
        <v/>
      </c>
    </row>
    <row r="238" spans="3:4">
      <c r="C238" s="6" t="str">
        <f t="shared" si="5"/>
        <v/>
      </c>
    </row>
    <row r="239" spans="3:4">
      <c r="C239" s="6" t="str">
        <f t="shared" si="5"/>
        <v/>
      </c>
    </row>
    <row r="240" spans="3:4">
      <c r="C240" s="6" t="str">
        <f t="shared" si="5"/>
        <v/>
      </c>
    </row>
    <row r="241" spans="3:3">
      <c r="C241" s="6" t="str">
        <f t="shared" si="5"/>
        <v/>
      </c>
    </row>
    <row r="242" spans="3:3">
      <c r="C242" s="6" t="str">
        <f t="shared" si="5"/>
        <v/>
      </c>
    </row>
    <row r="243" spans="3:3">
      <c r="C243" s="6" t="str">
        <f t="shared" si="5"/>
        <v/>
      </c>
    </row>
    <row r="244" spans="3:3">
      <c r="C244" s="6" t="str">
        <f t="shared" si="5"/>
        <v/>
      </c>
    </row>
    <row r="245" spans="3:3">
      <c r="C245" s="6" t="str">
        <f t="shared" si="5"/>
        <v/>
      </c>
    </row>
    <row r="246" spans="3:3">
      <c r="C246" s="6" t="str">
        <f t="shared" si="5"/>
        <v/>
      </c>
    </row>
    <row r="247" spans="3:3">
      <c r="C247" s="6" t="str">
        <f t="shared" si="5"/>
        <v/>
      </c>
    </row>
    <row r="248" spans="3:3">
      <c r="C248" s="6" t="str">
        <f t="shared" si="5"/>
        <v/>
      </c>
    </row>
    <row r="249" spans="3:3">
      <c r="C249" s="6" t="str">
        <f t="shared" si="5"/>
        <v/>
      </c>
    </row>
    <row r="250" spans="3:3">
      <c r="C250" s="6" t="str">
        <f t="shared" si="5"/>
        <v/>
      </c>
    </row>
    <row r="251" spans="3:3">
      <c r="C251" s="6" t="str">
        <f t="shared" si="5"/>
        <v/>
      </c>
    </row>
    <row r="252" spans="3:3">
      <c r="C252" s="6" t="str">
        <f t="shared" si="5"/>
        <v/>
      </c>
    </row>
    <row r="253" spans="3:3">
      <c r="C253" s="6" t="str">
        <f t="shared" si="5"/>
        <v/>
      </c>
    </row>
    <row r="254" spans="3:3">
      <c r="C254" s="6" t="str">
        <f t="shared" si="5"/>
        <v/>
      </c>
    </row>
    <row r="255" spans="3:3">
      <c r="C255" s="6" t="str">
        <f t="shared" si="5"/>
        <v/>
      </c>
    </row>
    <row r="256" spans="3:3">
      <c r="C256" s="6" t="str">
        <f t="shared" si="5"/>
        <v/>
      </c>
    </row>
    <row r="257" spans="3:3">
      <c r="C257" s="6" t="str">
        <f t="shared" si="5"/>
        <v/>
      </c>
    </row>
    <row r="258" spans="3:3">
      <c r="C258" s="6" t="str">
        <f t="shared" si="5"/>
        <v/>
      </c>
    </row>
    <row r="259" spans="3:3">
      <c r="C259" s="6" t="str">
        <f t="shared" si="5"/>
        <v/>
      </c>
    </row>
    <row r="260" spans="3:3">
      <c r="C260" s="6" t="str">
        <f t="shared" si="5"/>
        <v/>
      </c>
    </row>
    <row r="261" spans="3:3">
      <c r="C261" s="6" t="str">
        <f t="shared" si="5"/>
        <v/>
      </c>
    </row>
    <row r="262" spans="3:3">
      <c r="C262" s="6" t="str">
        <f t="shared" si="5"/>
        <v/>
      </c>
    </row>
    <row r="263" spans="3:3">
      <c r="C263" s="6" t="str">
        <f t="shared" si="5"/>
        <v/>
      </c>
    </row>
    <row r="264" spans="3:3">
      <c r="C264" s="6" t="str">
        <f t="shared" si="5"/>
        <v/>
      </c>
    </row>
    <row r="265" spans="3:3">
      <c r="C265" s="6" t="str">
        <f t="shared" ref="C265:C320" si="6">IF(D265="","",D265/$B$3)</f>
        <v/>
      </c>
    </row>
    <row r="266" spans="3:3">
      <c r="C266" s="6" t="str">
        <f t="shared" si="6"/>
        <v/>
      </c>
    </row>
    <row r="267" spans="3:3">
      <c r="C267" s="6" t="str">
        <f t="shared" si="6"/>
        <v/>
      </c>
    </row>
    <row r="268" spans="3:3">
      <c r="C268" s="6" t="str">
        <f t="shared" si="6"/>
        <v/>
      </c>
    </row>
    <row r="269" spans="3:3">
      <c r="C269" s="6" t="str">
        <f t="shared" si="6"/>
        <v/>
      </c>
    </row>
    <row r="270" spans="3:3">
      <c r="C270" s="6" t="str">
        <f t="shared" si="6"/>
        <v/>
      </c>
    </row>
    <row r="271" spans="3:3">
      <c r="C271" s="6" t="str">
        <f t="shared" si="6"/>
        <v/>
      </c>
    </row>
    <row r="272" spans="3:3">
      <c r="C272" s="6" t="str">
        <f t="shared" si="6"/>
        <v/>
      </c>
    </row>
    <row r="273" spans="3:3">
      <c r="C273" s="6" t="str">
        <f t="shared" si="6"/>
        <v/>
      </c>
    </row>
    <row r="274" spans="3:3">
      <c r="C274" s="6" t="str">
        <f t="shared" si="6"/>
        <v/>
      </c>
    </row>
    <row r="275" spans="3:3">
      <c r="C275" s="6" t="str">
        <f t="shared" si="6"/>
        <v/>
      </c>
    </row>
    <row r="276" spans="3:3">
      <c r="C276" s="6" t="str">
        <f t="shared" si="6"/>
        <v/>
      </c>
    </row>
    <row r="277" spans="3:3">
      <c r="C277" s="6" t="str">
        <f t="shared" si="6"/>
        <v/>
      </c>
    </row>
    <row r="278" spans="3:3">
      <c r="C278" s="6" t="str">
        <f t="shared" si="6"/>
        <v/>
      </c>
    </row>
    <row r="279" spans="3:3">
      <c r="C279" s="6" t="str">
        <f t="shared" si="6"/>
        <v/>
      </c>
    </row>
    <row r="280" spans="3:3">
      <c r="C280" s="6" t="str">
        <f t="shared" si="6"/>
        <v/>
      </c>
    </row>
    <row r="281" spans="3:3">
      <c r="C281" s="6" t="str">
        <f t="shared" si="6"/>
        <v/>
      </c>
    </row>
    <row r="282" spans="3:3">
      <c r="C282" s="6" t="str">
        <f t="shared" si="6"/>
        <v/>
      </c>
    </row>
    <row r="283" spans="3:3">
      <c r="C283" s="6" t="str">
        <f t="shared" si="6"/>
        <v/>
      </c>
    </row>
    <row r="284" spans="3:3">
      <c r="C284" s="6" t="str">
        <f t="shared" si="6"/>
        <v/>
      </c>
    </row>
    <row r="285" spans="3:3">
      <c r="C285" s="6" t="str">
        <f t="shared" si="6"/>
        <v/>
      </c>
    </row>
    <row r="286" spans="3:3">
      <c r="C286" s="6" t="str">
        <f t="shared" si="6"/>
        <v/>
      </c>
    </row>
    <row r="287" spans="3:3">
      <c r="C287" s="6" t="str">
        <f t="shared" si="6"/>
        <v/>
      </c>
    </row>
    <row r="288" spans="3:3">
      <c r="C288" s="6" t="str">
        <f t="shared" si="6"/>
        <v/>
      </c>
    </row>
    <row r="289" spans="3:3">
      <c r="C289" s="6" t="str">
        <f t="shared" si="6"/>
        <v/>
      </c>
    </row>
    <row r="290" spans="3:3">
      <c r="C290" s="6" t="str">
        <f t="shared" si="6"/>
        <v/>
      </c>
    </row>
    <row r="291" spans="3:3">
      <c r="C291" s="6" t="str">
        <f t="shared" si="6"/>
        <v/>
      </c>
    </row>
    <row r="292" spans="3:3">
      <c r="C292" s="6" t="str">
        <f t="shared" si="6"/>
        <v/>
      </c>
    </row>
    <row r="293" spans="3:3">
      <c r="C293" s="6" t="str">
        <f t="shared" si="6"/>
        <v/>
      </c>
    </row>
    <row r="294" spans="3:3">
      <c r="C294" s="6" t="str">
        <f t="shared" si="6"/>
        <v/>
      </c>
    </row>
    <row r="295" spans="3:3">
      <c r="C295" s="6" t="str">
        <f t="shared" si="6"/>
        <v/>
      </c>
    </row>
    <row r="296" spans="3:3">
      <c r="C296" s="6" t="str">
        <f t="shared" si="6"/>
        <v/>
      </c>
    </row>
    <row r="297" spans="3:3">
      <c r="C297" s="6" t="str">
        <f t="shared" si="6"/>
        <v/>
      </c>
    </row>
    <row r="298" spans="3:3">
      <c r="C298" s="6" t="str">
        <f t="shared" si="6"/>
        <v/>
      </c>
    </row>
    <row r="299" spans="3:3">
      <c r="C299" s="6" t="str">
        <f t="shared" si="6"/>
        <v/>
      </c>
    </row>
    <row r="300" spans="3:3">
      <c r="C300" s="6" t="str">
        <f t="shared" si="6"/>
        <v/>
      </c>
    </row>
    <row r="301" spans="3:3">
      <c r="C301" s="6" t="str">
        <f t="shared" si="6"/>
        <v/>
      </c>
    </row>
    <row r="302" spans="3:3">
      <c r="C302" s="6" t="str">
        <f t="shared" si="6"/>
        <v/>
      </c>
    </row>
    <row r="303" spans="3:3">
      <c r="C303" s="6" t="str">
        <f t="shared" si="6"/>
        <v/>
      </c>
    </row>
    <row r="304" spans="3:3">
      <c r="C304" s="6" t="str">
        <f t="shared" si="6"/>
        <v/>
      </c>
    </row>
    <row r="305" spans="3:3">
      <c r="C305" s="6" t="str">
        <f t="shared" si="6"/>
        <v/>
      </c>
    </row>
    <row r="306" spans="3:3">
      <c r="C306" s="6" t="str">
        <f t="shared" si="6"/>
        <v/>
      </c>
    </row>
    <row r="307" spans="3:3">
      <c r="C307" s="6" t="str">
        <f t="shared" si="6"/>
        <v/>
      </c>
    </row>
    <row r="308" spans="3:3">
      <c r="C308" s="6" t="str">
        <f t="shared" si="6"/>
        <v/>
      </c>
    </row>
    <row r="309" spans="3:3">
      <c r="C309" s="6" t="str">
        <f t="shared" si="6"/>
        <v/>
      </c>
    </row>
    <row r="310" spans="3:3">
      <c r="C310" s="6" t="str">
        <f t="shared" si="6"/>
        <v/>
      </c>
    </row>
    <row r="311" spans="3:3">
      <c r="C311" s="6" t="str">
        <f t="shared" si="6"/>
        <v/>
      </c>
    </row>
    <row r="312" spans="3:3">
      <c r="C312" s="6" t="str">
        <f t="shared" si="6"/>
        <v/>
      </c>
    </row>
    <row r="313" spans="3:3">
      <c r="C313" s="6" t="str">
        <f t="shared" si="6"/>
        <v/>
      </c>
    </row>
    <row r="314" spans="3:3">
      <c r="C314" s="6" t="str">
        <f t="shared" si="6"/>
        <v/>
      </c>
    </row>
    <row r="315" spans="3:3">
      <c r="C315" s="6" t="str">
        <f t="shared" si="6"/>
        <v/>
      </c>
    </row>
    <row r="316" spans="3:3">
      <c r="C316" s="6" t="str">
        <f t="shared" si="6"/>
        <v/>
      </c>
    </row>
    <row r="317" spans="3:3">
      <c r="C317" s="6" t="str">
        <f t="shared" si="6"/>
        <v/>
      </c>
    </row>
    <row r="318" spans="3:3">
      <c r="C318" s="6" t="str">
        <f t="shared" si="6"/>
        <v/>
      </c>
    </row>
    <row r="319" spans="3:3">
      <c r="C319" s="6" t="str">
        <f t="shared" si="6"/>
        <v/>
      </c>
    </row>
    <row r="320" spans="3:3">
      <c r="C320" s="6" t="str">
        <f t="shared" si="6"/>
        <v/>
      </c>
    </row>
  </sheetData>
  <mergeCells count="1">
    <mergeCell ref="H5:I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20"/>
  <sheetViews>
    <sheetView topLeftCell="A121" workbookViewId="0">
      <selection activeCell="F139" sqref="F139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bestFit="1" customWidth="1"/>
    <col min="5" max="5" width="20.85546875" bestFit="1" customWidth="1"/>
    <col min="6" max="6" width="34.140625" bestFit="1" customWidth="1"/>
    <col min="8" max="8" width="20.85546875" bestFit="1" customWidth="1"/>
  </cols>
  <sheetData>
    <row r="1" spans="1:9">
      <c r="A1" s="2" t="s">
        <v>501</v>
      </c>
      <c r="B1" s="2"/>
    </row>
    <row r="2" spans="1:9">
      <c r="A2" s="1" t="s">
        <v>6</v>
      </c>
      <c r="D2" t="s">
        <v>498</v>
      </c>
      <c r="E2" s="11">
        <f>SUM(C6:C1000)</f>
        <v>1724.8099999999997</v>
      </c>
    </row>
    <row r="3" spans="1:9">
      <c r="A3" s="1" t="s">
        <v>7</v>
      </c>
      <c r="B3" s="3">
        <v>1</v>
      </c>
      <c r="D3" s="14" t="s">
        <v>796</v>
      </c>
      <c r="E3" s="3">
        <v>17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40133</v>
      </c>
      <c r="B6" s="6">
        <f>SUM(C6:C12)</f>
        <v>41.25</v>
      </c>
      <c r="C6" s="6">
        <v>3</v>
      </c>
      <c r="D6" s="7"/>
      <c r="E6" t="s">
        <v>18</v>
      </c>
      <c r="F6" t="s">
        <v>354</v>
      </c>
      <c r="H6" t="s">
        <v>40</v>
      </c>
      <c r="I6" s="6">
        <f t="shared" ref="I6:I13" si="0">SUMIF($E$6:$E$999,H6,$C$6:$C$999)</f>
        <v>68</v>
      </c>
    </row>
    <row r="7" spans="1:9">
      <c r="C7" s="6">
        <v>5</v>
      </c>
      <c r="E7" t="s">
        <v>12</v>
      </c>
      <c r="F7" t="s">
        <v>355</v>
      </c>
      <c r="H7" t="s">
        <v>895</v>
      </c>
      <c r="I7" s="6">
        <f t="shared" si="0"/>
        <v>0</v>
      </c>
    </row>
    <row r="8" spans="1:9">
      <c r="C8" s="6">
        <v>0.25</v>
      </c>
      <c r="E8" t="s">
        <v>17</v>
      </c>
      <c r="F8" t="s">
        <v>78</v>
      </c>
      <c r="H8" t="s">
        <v>14</v>
      </c>
      <c r="I8" s="6">
        <f t="shared" si="0"/>
        <v>45.95</v>
      </c>
    </row>
    <row r="9" spans="1:9">
      <c r="C9" s="6">
        <v>20</v>
      </c>
      <c r="E9" t="s">
        <v>13</v>
      </c>
      <c r="F9" t="s">
        <v>356</v>
      </c>
      <c r="H9" t="s">
        <v>12</v>
      </c>
      <c r="I9" s="6">
        <f t="shared" si="0"/>
        <v>121.59</v>
      </c>
    </row>
    <row r="10" spans="1:9">
      <c r="C10" s="6">
        <v>2</v>
      </c>
      <c r="D10" s="7"/>
      <c r="E10" t="s">
        <v>35</v>
      </c>
      <c r="H10" t="s">
        <v>15</v>
      </c>
      <c r="I10" s="6">
        <f t="shared" si="0"/>
        <v>104.89</v>
      </c>
    </row>
    <row r="11" spans="1:9">
      <c r="C11" s="6">
        <v>10.85</v>
      </c>
      <c r="D11" s="7"/>
      <c r="E11" t="s">
        <v>16</v>
      </c>
      <c r="F11" t="s">
        <v>36</v>
      </c>
      <c r="H11" t="s">
        <v>896</v>
      </c>
      <c r="I11" s="6">
        <f t="shared" si="0"/>
        <v>8</v>
      </c>
    </row>
    <row r="12" spans="1:9">
      <c r="C12" s="6">
        <v>0.15</v>
      </c>
      <c r="D12" s="7"/>
      <c r="E12" t="s">
        <v>17</v>
      </c>
      <c r="F12" t="s">
        <v>49</v>
      </c>
      <c r="H12" t="s">
        <v>37</v>
      </c>
      <c r="I12" s="6">
        <f t="shared" si="0"/>
        <v>17</v>
      </c>
    </row>
    <row r="13" spans="1:9">
      <c r="A13" s="1">
        <v>40134</v>
      </c>
      <c r="B13" s="6">
        <f>SUM(C13:C24)</f>
        <v>222.72</v>
      </c>
      <c r="C13" s="6">
        <v>0.45</v>
      </c>
      <c r="D13" s="7"/>
      <c r="E13" t="s">
        <v>56</v>
      </c>
      <c r="F13" t="s">
        <v>357</v>
      </c>
      <c r="H13" t="s">
        <v>13</v>
      </c>
      <c r="I13" s="6">
        <f t="shared" si="0"/>
        <v>270</v>
      </c>
    </row>
    <row r="14" spans="1:9">
      <c r="C14" s="6">
        <v>34.5</v>
      </c>
      <c r="D14" s="7"/>
      <c r="E14" t="s">
        <v>50</v>
      </c>
      <c r="F14" t="s">
        <v>358</v>
      </c>
      <c r="H14" t="s">
        <v>17</v>
      </c>
      <c r="I14" s="6">
        <f>SUMIF($E$6:$E$999,H14,$C$6:$C$999)</f>
        <v>56.15</v>
      </c>
    </row>
    <row r="15" spans="1:9">
      <c r="C15" s="6">
        <v>90</v>
      </c>
      <c r="D15" s="7"/>
      <c r="E15" t="s">
        <v>50</v>
      </c>
      <c r="F15" t="s">
        <v>359</v>
      </c>
      <c r="H15" t="s">
        <v>35</v>
      </c>
      <c r="I15" s="6">
        <f t="shared" ref="I15:I23" si="1">SUMIF($E$6:$E$999,H15,$C$6:$C$999)</f>
        <v>30.65</v>
      </c>
    </row>
    <row r="16" spans="1:9">
      <c r="C16" s="6">
        <v>21.58</v>
      </c>
      <c r="D16" s="7"/>
      <c r="E16" t="s">
        <v>12</v>
      </c>
      <c r="F16" t="s">
        <v>360</v>
      </c>
      <c r="H16" t="s">
        <v>16</v>
      </c>
      <c r="I16" s="6">
        <f t="shared" si="1"/>
        <v>353.08000000000004</v>
      </c>
    </row>
    <row r="17" spans="1:9">
      <c r="C17" s="6">
        <v>2</v>
      </c>
      <c r="D17" s="7"/>
      <c r="E17" t="s">
        <v>35</v>
      </c>
      <c r="H17" t="s">
        <v>277</v>
      </c>
      <c r="I17" s="6">
        <f t="shared" si="1"/>
        <v>0</v>
      </c>
    </row>
    <row r="18" spans="1:9">
      <c r="C18" s="6">
        <v>9.44</v>
      </c>
      <c r="D18" s="7"/>
      <c r="E18" t="s">
        <v>15</v>
      </c>
      <c r="H18" t="s">
        <v>56</v>
      </c>
      <c r="I18" s="6">
        <f t="shared" si="1"/>
        <v>16.649999999999999</v>
      </c>
    </row>
    <row r="19" spans="1:9">
      <c r="C19" s="6">
        <v>1</v>
      </c>
      <c r="D19" s="7"/>
      <c r="E19" t="s">
        <v>40</v>
      </c>
      <c r="F19" t="s">
        <v>361</v>
      </c>
      <c r="H19" t="s">
        <v>50</v>
      </c>
      <c r="I19" s="6">
        <f t="shared" si="1"/>
        <v>233.2</v>
      </c>
    </row>
    <row r="20" spans="1:9">
      <c r="C20" s="6">
        <v>27</v>
      </c>
      <c r="D20" s="7"/>
      <c r="E20" t="s">
        <v>15</v>
      </c>
      <c r="H20" t="s">
        <v>19</v>
      </c>
      <c r="I20" s="6">
        <f t="shared" si="1"/>
        <v>215</v>
      </c>
    </row>
    <row r="21" spans="1:9">
      <c r="C21" s="6">
        <v>12.5</v>
      </c>
      <c r="D21" s="7"/>
      <c r="E21" t="s">
        <v>16</v>
      </c>
      <c r="F21" t="s">
        <v>36</v>
      </c>
      <c r="H21" t="s">
        <v>18</v>
      </c>
      <c r="I21" s="6">
        <f t="shared" si="1"/>
        <v>15.25</v>
      </c>
    </row>
    <row r="22" spans="1:9">
      <c r="C22" s="6">
        <v>1.25</v>
      </c>
      <c r="D22" s="7"/>
      <c r="E22" t="s">
        <v>17</v>
      </c>
      <c r="F22" t="s">
        <v>49</v>
      </c>
      <c r="H22" t="s">
        <v>265</v>
      </c>
      <c r="I22" s="6">
        <f t="shared" si="1"/>
        <v>20</v>
      </c>
    </row>
    <row r="23" spans="1:9" ht="15.75" thickBot="1">
      <c r="C23" s="6">
        <v>20</v>
      </c>
      <c r="D23" s="7"/>
      <c r="E23" t="s">
        <v>13</v>
      </c>
      <c r="F23" t="s">
        <v>356</v>
      </c>
      <c r="H23" s="16" t="s">
        <v>897</v>
      </c>
      <c r="I23" s="17">
        <f t="shared" si="1"/>
        <v>149.4</v>
      </c>
    </row>
    <row r="24" spans="1:9">
      <c r="C24" s="6">
        <v>3</v>
      </c>
      <c r="D24" s="7"/>
      <c r="E24" t="s">
        <v>35</v>
      </c>
      <c r="H24" s="14" t="s">
        <v>504</v>
      </c>
      <c r="I24" s="6">
        <f>SUM(I6:I23)</f>
        <v>1724.8100000000002</v>
      </c>
    </row>
    <row r="25" spans="1:9">
      <c r="A25" s="1">
        <v>40135</v>
      </c>
      <c r="B25" s="6">
        <f>SUM(C25:C33)</f>
        <v>86.55</v>
      </c>
      <c r="C25" s="6">
        <v>8</v>
      </c>
      <c r="D25" s="7"/>
      <c r="E25" t="s">
        <v>16</v>
      </c>
      <c r="F25" t="s">
        <v>33</v>
      </c>
    </row>
    <row r="26" spans="1:9">
      <c r="C26" s="6">
        <v>8.1</v>
      </c>
      <c r="D26" s="7"/>
      <c r="E26" t="s">
        <v>50</v>
      </c>
      <c r="F26" t="s">
        <v>362</v>
      </c>
    </row>
    <row r="27" spans="1:9">
      <c r="C27" s="6">
        <v>2</v>
      </c>
      <c r="D27" s="7"/>
      <c r="E27" t="s">
        <v>50</v>
      </c>
      <c r="F27" t="s">
        <v>363</v>
      </c>
    </row>
    <row r="28" spans="1:9">
      <c r="C28" s="6">
        <v>1</v>
      </c>
      <c r="D28" s="7"/>
      <c r="E28" t="s">
        <v>50</v>
      </c>
      <c r="F28" t="s">
        <v>364</v>
      </c>
    </row>
    <row r="29" spans="1:9">
      <c r="C29" s="6">
        <v>15.45</v>
      </c>
      <c r="D29" s="7"/>
      <c r="E29" t="s">
        <v>15</v>
      </c>
    </row>
    <row r="30" spans="1:9">
      <c r="C30" s="6">
        <v>4</v>
      </c>
      <c r="D30" s="7"/>
      <c r="E30" t="s">
        <v>35</v>
      </c>
    </row>
    <row r="31" spans="1:9">
      <c r="C31" s="6">
        <v>4</v>
      </c>
      <c r="D31" s="7"/>
      <c r="E31" t="s">
        <v>18</v>
      </c>
      <c r="F31" t="s">
        <v>352</v>
      </c>
    </row>
    <row r="32" spans="1:9">
      <c r="C32" s="6">
        <v>24</v>
      </c>
      <c r="D32" s="7"/>
      <c r="E32" t="s">
        <v>13</v>
      </c>
      <c r="F32" t="s">
        <v>365</v>
      </c>
    </row>
    <row r="33" spans="1:6">
      <c r="C33" s="6">
        <v>20</v>
      </c>
      <c r="D33" s="7"/>
      <c r="E33" t="s">
        <v>16</v>
      </c>
      <c r="F33" t="s">
        <v>366</v>
      </c>
    </row>
    <row r="34" spans="1:6">
      <c r="A34" s="1">
        <v>40136</v>
      </c>
      <c r="B34" s="6">
        <f>SUM(C34:C43)</f>
        <v>93</v>
      </c>
      <c r="C34" s="6">
        <v>24</v>
      </c>
      <c r="D34" s="7"/>
      <c r="E34" t="s">
        <v>13</v>
      </c>
      <c r="F34" t="s">
        <v>365</v>
      </c>
    </row>
    <row r="35" spans="1:6">
      <c r="C35" s="6">
        <v>3</v>
      </c>
      <c r="D35" s="7"/>
      <c r="E35" t="s">
        <v>265</v>
      </c>
      <c r="F35" t="s">
        <v>52</v>
      </c>
    </row>
    <row r="36" spans="1:6">
      <c r="C36" s="6">
        <v>16</v>
      </c>
      <c r="D36" s="7"/>
      <c r="E36" t="s">
        <v>40</v>
      </c>
      <c r="F36" t="s">
        <v>367</v>
      </c>
    </row>
    <row r="37" spans="1:6">
      <c r="C37" s="6">
        <v>3</v>
      </c>
      <c r="D37" s="7"/>
      <c r="E37" t="s">
        <v>265</v>
      </c>
      <c r="F37" t="s">
        <v>368</v>
      </c>
    </row>
    <row r="38" spans="1:6">
      <c r="C38" s="6">
        <v>0.5</v>
      </c>
      <c r="D38" s="7"/>
      <c r="E38" t="s">
        <v>265</v>
      </c>
      <c r="F38" t="s">
        <v>369</v>
      </c>
    </row>
    <row r="39" spans="1:6">
      <c r="C39" s="6">
        <v>5</v>
      </c>
      <c r="D39" s="7"/>
      <c r="E39" t="s">
        <v>16</v>
      </c>
      <c r="F39" t="s">
        <v>34</v>
      </c>
    </row>
    <row r="40" spans="1:6">
      <c r="C40" s="6">
        <v>0.5</v>
      </c>
      <c r="D40" s="7"/>
      <c r="E40" t="s">
        <v>265</v>
      </c>
      <c r="F40" t="s">
        <v>370</v>
      </c>
    </row>
    <row r="41" spans="1:6">
      <c r="C41" s="6">
        <v>22</v>
      </c>
      <c r="D41" s="7"/>
      <c r="E41" t="s">
        <v>15</v>
      </c>
    </row>
    <row r="42" spans="1:6">
      <c r="C42" s="6">
        <v>7</v>
      </c>
      <c r="D42" s="7"/>
      <c r="E42" t="s">
        <v>14</v>
      </c>
      <c r="F42" t="s">
        <v>371</v>
      </c>
    </row>
    <row r="43" spans="1:6">
      <c r="C43" s="6">
        <v>12</v>
      </c>
      <c r="D43" s="7"/>
      <c r="E43" t="s">
        <v>16</v>
      </c>
      <c r="F43" t="s">
        <v>372</v>
      </c>
    </row>
    <row r="44" spans="1:6">
      <c r="A44" s="1">
        <v>40137</v>
      </c>
      <c r="B44" s="6">
        <f>SUM(C44:C54)</f>
        <v>157</v>
      </c>
      <c r="C44" s="6">
        <v>22</v>
      </c>
      <c r="D44" s="7"/>
      <c r="E44" t="s">
        <v>13</v>
      </c>
      <c r="F44" t="s">
        <v>365</v>
      </c>
    </row>
    <row r="45" spans="1:6">
      <c r="C45" s="6">
        <v>0.5</v>
      </c>
      <c r="D45" s="7"/>
      <c r="E45" t="s">
        <v>265</v>
      </c>
      <c r="F45" t="s">
        <v>369</v>
      </c>
    </row>
    <row r="46" spans="1:6">
      <c r="C46" s="6">
        <v>0.5</v>
      </c>
      <c r="D46" s="7"/>
      <c r="E46" t="s">
        <v>265</v>
      </c>
      <c r="F46" t="s">
        <v>920</v>
      </c>
    </row>
    <row r="47" spans="1:6">
      <c r="C47" s="6">
        <v>2</v>
      </c>
      <c r="D47" s="7"/>
      <c r="E47" t="s">
        <v>265</v>
      </c>
      <c r="F47" t="s">
        <v>52</v>
      </c>
    </row>
    <row r="48" spans="1:6">
      <c r="C48" s="6">
        <v>15</v>
      </c>
      <c r="D48" s="7"/>
      <c r="E48" t="s">
        <v>16</v>
      </c>
      <c r="F48" t="s">
        <v>34</v>
      </c>
    </row>
    <row r="49" spans="1:6">
      <c r="C49" s="6">
        <v>3</v>
      </c>
      <c r="D49" s="7"/>
      <c r="E49" t="s">
        <v>56</v>
      </c>
      <c r="F49" t="s">
        <v>244</v>
      </c>
    </row>
    <row r="50" spans="1:6">
      <c r="C50" s="6">
        <v>3</v>
      </c>
      <c r="D50" s="7"/>
      <c r="E50" t="s">
        <v>14</v>
      </c>
      <c r="F50" t="s">
        <v>28</v>
      </c>
    </row>
    <row r="51" spans="1:6">
      <c r="C51" s="6">
        <v>4</v>
      </c>
      <c r="D51" s="7"/>
      <c r="E51" t="s">
        <v>265</v>
      </c>
      <c r="F51" t="s">
        <v>373</v>
      </c>
    </row>
    <row r="52" spans="1:6">
      <c r="C52" s="6">
        <v>90</v>
      </c>
      <c r="D52" s="7"/>
      <c r="E52" t="s">
        <v>19</v>
      </c>
      <c r="F52" t="s">
        <v>374</v>
      </c>
    </row>
    <row r="53" spans="1:6">
      <c r="C53" s="6">
        <v>14</v>
      </c>
      <c r="D53" s="7"/>
      <c r="E53" t="s">
        <v>16</v>
      </c>
      <c r="F53" t="s">
        <v>36</v>
      </c>
    </row>
    <row r="54" spans="1:6">
      <c r="C54" s="6">
        <v>3</v>
      </c>
      <c r="D54" s="7"/>
      <c r="E54" t="s">
        <v>265</v>
      </c>
      <c r="F54" t="s">
        <v>375</v>
      </c>
    </row>
    <row r="55" spans="1:6">
      <c r="A55" s="1">
        <v>40138</v>
      </c>
      <c r="B55" s="6">
        <f>SUM(C55:C72)</f>
        <v>231.35</v>
      </c>
      <c r="C55" s="6">
        <v>22</v>
      </c>
      <c r="D55" s="7"/>
      <c r="E55" t="s">
        <v>13</v>
      </c>
      <c r="F55" t="s">
        <v>365</v>
      </c>
    </row>
    <row r="56" spans="1:6">
      <c r="C56" s="6">
        <v>16</v>
      </c>
      <c r="D56" s="7"/>
      <c r="E56" t="s">
        <v>12</v>
      </c>
    </row>
    <row r="57" spans="1:6">
      <c r="C57" s="6">
        <v>4</v>
      </c>
      <c r="D57" s="7"/>
      <c r="E57" t="s">
        <v>18</v>
      </c>
    </row>
    <row r="58" spans="1:6">
      <c r="C58" s="6">
        <v>3.75</v>
      </c>
      <c r="D58" s="7"/>
      <c r="E58" t="s">
        <v>35</v>
      </c>
    </row>
    <row r="59" spans="1:6">
      <c r="C59" s="6">
        <v>12</v>
      </c>
      <c r="D59" s="7"/>
      <c r="E59" t="s">
        <v>50</v>
      </c>
      <c r="F59" t="s">
        <v>376</v>
      </c>
    </row>
    <row r="60" spans="1:6">
      <c r="C60" s="6">
        <v>8</v>
      </c>
      <c r="D60" s="7"/>
      <c r="E60" t="s">
        <v>16</v>
      </c>
      <c r="F60" t="s">
        <v>34</v>
      </c>
    </row>
    <row r="61" spans="1:6">
      <c r="C61" s="6">
        <v>8.5</v>
      </c>
      <c r="D61" s="7"/>
      <c r="E61" t="s">
        <v>50</v>
      </c>
      <c r="F61" t="s">
        <v>377</v>
      </c>
    </row>
    <row r="62" spans="1:6">
      <c r="C62" s="6">
        <v>8</v>
      </c>
      <c r="D62" s="7"/>
      <c r="E62" t="s">
        <v>50</v>
      </c>
      <c r="F62" t="s">
        <v>378</v>
      </c>
    </row>
    <row r="63" spans="1:6">
      <c r="C63" s="6">
        <v>30</v>
      </c>
      <c r="D63" s="7"/>
      <c r="E63" t="s">
        <v>50</v>
      </c>
      <c r="F63" t="s">
        <v>379</v>
      </c>
    </row>
    <row r="64" spans="1:6">
      <c r="C64" s="6">
        <v>2.6</v>
      </c>
      <c r="D64" s="7"/>
      <c r="E64" t="s">
        <v>50</v>
      </c>
      <c r="F64" t="s">
        <v>380</v>
      </c>
    </row>
    <row r="65" spans="1:6" ht="45">
      <c r="C65" s="6">
        <v>88</v>
      </c>
      <c r="D65" s="7"/>
      <c r="E65" t="s">
        <v>19</v>
      </c>
      <c r="F65" s="9" t="s">
        <v>381</v>
      </c>
    </row>
    <row r="66" spans="1:6">
      <c r="C66" s="6">
        <v>2</v>
      </c>
      <c r="D66" s="7"/>
      <c r="E66" t="s">
        <v>17</v>
      </c>
      <c r="F66" t="s">
        <v>201</v>
      </c>
    </row>
    <row r="67" spans="1:6">
      <c r="C67" s="6">
        <v>2</v>
      </c>
      <c r="D67" s="7"/>
      <c r="E67" t="s">
        <v>56</v>
      </c>
      <c r="F67" t="s">
        <v>382</v>
      </c>
    </row>
    <row r="68" spans="1:6">
      <c r="C68" s="6">
        <v>0.5</v>
      </c>
      <c r="D68" s="7"/>
      <c r="E68" t="s">
        <v>17</v>
      </c>
      <c r="F68" t="s">
        <v>921</v>
      </c>
    </row>
    <row r="69" spans="1:6">
      <c r="C69" s="6">
        <v>4</v>
      </c>
      <c r="D69" s="7"/>
      <c r="E69" t="s">
        <v>18</v>
      </c>
    </row>
    <row r="70" spans="1:6">
      <c r="C70" s="6">
        <v>2</v>
      </c>
      <c r="D70" s="7"/>
      <c r="E70" t="s">
        <v>14</v>
      </c>
      <c r="F70" t="s">
        <v>28</v>
      </c>
    </row>
    <row r="71" spans="1:6">
      <c r="C71" s="6">
        <v>15</v>
      </c>
      <c r="D71" s="7"/>
      <c r="E71" t="s">
        <v>16</v>
      </c>
      <c r="F71" t="s">
        <v>36</v>
      </c>
    </row>
    <row r="72" spans="1:6">
      <c r="C72" s="6">
        <v>3</v>
      </c>
      <c r="D72" s="7"/>
      <c r="E72" t="s">
        <v>265</v>
      </c>
      <c r="F72" t="s">
        <v>52</v>
      </c>
    </row>
    <row r="73" spans="1:6">
      <c r="A73" s="1">
        <v>40139</v>
      </c>
      <c r="B73" s="6">
        <f>SUM(C73:C77)</f>
        <v>58</v>
      </c>
      <c r="C73" s="6">
        <v>15</v>
      </c>
      <c r="D73" s="7"/>
      <c r="E73" t="s">
        <v>13</v>
      </c>
      <c r="F73" t="s">
        <v>383</v>
      </c>
    </row>
    <row r="74" spans="1:6">
      <c r="C74" s="6">
        <v>15</v>
      </c>
      <c r="D74" s="7"/>
      <c r="E74" t="s">
        <v>12</v>
      </c>
    </row>
    <row r="75" spans="1:6">
      <c r="C75" s="6">
        <v>13</v>
      </c>
      <c r="D75" s="7"/>
      <c r="E75" t="s">
        <v>37</v>
      </c>
    </row>
    <row r="76" spans="1:6">
      <c r="C76" s="6">
        <v>2</v>
      </c>
      <c r="D76" s="7"/>
      <c r="E76" t="s">
        <v>14</v>
      </c>
    </row>
    <row r="77" spans="1:6">
      <c r="C77" s="6">
        <v>13</v>
      </c>
      <c r="D77" s="7"/>
      <c r="E77" t="s">
        <v>16</v>
      </c>
      <c r="F77" t="s">
        <v>34</v>
      </c>
    </row>
    <row r="78" spans="1:6">
      <c r="A78" s="1">
        <v>40140</v>
      </c>
      <c r="B78" s="6">
        <f>SUM(C78:C83)</f>
        <v>58.2</v>
      </c>
      <c r="C78" s="6">
        <v>15</v>
      </c>
      <c r="D78" s="7"/>
      <c r="E78" t="s">
        <v>13</v>
      </c>
      <c r="F78" t="s">
        <v>383</v>
      </c>
    </row>
    <row r="79" spans="1:6">
      <c r="C79" s="6">
        <v>4.5</v>
      </c>
      <c r="D79" s="7"/>
      <c r="E79" t="s">
        <v>16</v>
      </c>
      <c r="F79" t="s">
        <v>33</v>
      </c>
    </row>
    <row r="80" spans="1:6">
      <c r="C80" s="6">
        <v>2</v>
      </c>
      <c r="D80" s="7"/>
      <c r="E80" t="s">
        <v>14</v>
      </c>
      <c r="F80" t="s">
        <v>28</v>
      </c>
    </row>
    <row r="81" spans="1:6">
      <c r="C81" s="6">
        <v>3.2</v>
      </c>
      <c r="D81" s="7"/>
      <c r="E81" t="s">
        <v>40</v>
      </c>
      <c r="F81" t="s">
        <v>384</v>
      </c>
    </row>
    <row r="82" spans="1:6">
      <c r="C82" s="6">
        <v>10.5</v>
      </c>
      <c r="D82" s="7"/>
      <c r="E82" t="s">
        <v>16</v>
      </c>
      <c r="F82" t="s">
        <v>34</v>
      </c>
    </row>
    <row r="83" spans="1:6">
      <c r="C83" s="6">
        <v>23</v>
      </c>
      <c r="D83" s="7"/>
      <c r="E83" t="s">
        <v>15</v>
      </c>
    </row>
    <row r="84" spans="1:6">
      <c r="A84" s="1">
        <v>40141</v>
      </c>
      <c r="B84" s="6">
        <f>SUM(C84:C91)</f>
        <v>64.7</v>
      </c>
      <c r="C84" s="6">
        <v>15</v>
      </c>
      <c r="D84" s="7"/>
      <c r="E84" t="s">
        <v>13</v>
      </c>
      <c r="F84" t="s">
        <v>383</v>
      </c>
    </row>
    <row r="85" spans="1:6">
      <c r="C85" s="6">
        <v>19</v>
      </c>
      <c r="D85" s="7"/>
      <c r="E85" t="s">
        <v>16</v>
      </c>
      <c r="F85" t="s">
        <v>33</v>
      </c>
    </row>
    <row r="86" spans="1:6">
      <c r="C86" s="6">
        <v>2</v>
      </c>
      <c r="D86" s="7"/>
      <c r="E86" t="s">
        <v>14</v>
      </c>
    </row>
    <row r="87" spans="1:6">
      <c r="C87" s="6">
        <v>2</v>
      </c>
      <c r="D87" s="7"/>
      <c r="E87" t="s">
        <v>17</v>
      </c>
      <c r="F87" t="s">
        <v>201</v>
      </c>
    </row>
    <row r="88" spans="1:6">
      <c r="C88" s="6">
        <v>3.2</v>
      </c>
      <c r="D88" s="7"/>
      <c r="E88" t="s">
        <v>40</v>
      </c>
      <c r="F88" t="s">
        <v>384</v>
      </c>
    </row>
    <row r="89" spans="1:6">
      <c r="C89" s="6">
        <v>2.5</v>
      </c>
      <c r="D89" s="7"/>
      <c r="E89" t="s">
        <v>50</v>
      </c>
      <c r="F89" t="s">
        <v>385</v>
      </c>
    </row>
    <row r="90" spans="1:6">
      <c r="C90" s="6">
        <v>6</v>
      </c>
      <c r="D90" s="7"/>
      <c r="E90" t="s">
        <v>15</v>
      </c>
    </row>
    <row r="91" spans="1:6">
      <c r="C91" s="6">
        <v>15</v>
      </c>
      <c r="D91" s="7"/>
      <c r="E91" t="s">
        <v>16</v>
      </c>
      <c r="F91" t="s">
        <v>386</v>
      </c>
    </row>
    <row r="92" spans="1:6">
      <c r="A92" s="1">
        <v>40142</v>
      </c>
      <c r="B92" s="6">
        <f>SUM(C92:C100)</f>
        <v>92.25</v>
      </c>
      <c r="C92" s="6">
        <v>15</v>
      </c>
      <c r="D92" s="7"/>
      <c r="E92" t="s">
        <v>13</v>
      </c>
      <c r="F92" t="s">
        <v>383</v>
      </c>
    </row>
    <row r="93" spans="1:6">
      <c r="C93" s="6">
        <v>4.5</v>
      </c>
      <c r="D93" s="7"/>
      <c r="E93" t="s">
        <v>16</v>
      </c>
      <c r="F93" t="s">
        <v>33</v>
      </c>
    </row>
    <row r="94" spans="1:6">
      <c r="C94" s="6">
        <v>2</v>
      </c>
      <c r="D94" s="7"/>
      <c r="E94" t="s">
        <v>14</v>
      </c>
    </row>
    <row r="95" spans="1:6">
      <c r="C95" s="6">
        <v>5</v>
      </c>
      <c r="D95" s="7"/>
      <c r="E95" t="s">
        <v>897</v>
      </c>
      <c r="F95" t="s">
        <v>387</v>
      </c>
    </row>
    <row r="96" spans="1:6" ht="30">
      <c r="C96" s="6">
        <v>3</v>
      </c>
      <c r="D96" s="7"/>
      <c r="E96" t="s">
        <v>40</v>
      </c>
      <c r="F96" s="9" t="s">
        <v>388</v>
      </c>
    </row>
    <row r="97" spans="1:6">
      <c r="C97" s="6">
        <v>3</v>
      </c>
      <c r="D97" s="7"/>
      <c r="E97" t="s">
        <v>40</v>
      </c>
      <c r="F97" t="s">
        <v>389</v>
      </c>
    </row>
    <row r="98" spans="1:6">
      <c r="C98" s="6">
        <v>7.5</v>
      </c>
      <c r="D98" s="7"/>
      <c r="E98" t="s">
        <v>14</v>
      </c>
      <c r="F98" t="s">
        <v>390</v>
      </c>
    </row>
    <row r="99" spans="1:6">
      <c r="C99" s="6">
        <v>20</v>
      </c>
      <c r="D99" s="7"/>
      <c r="E99" t="s">
        <v>16</v>
      </c>
      <c r="F99" t="s">
        <v>391</v>
      </c>
    </row>
    <row r="100" spans="1:6">
      <c r="C100" s="6">
        <v>32.25</v>
      </c>
      <c r="D100" s="7"/>
      <c r="E100" t="s">
        <v>17</v>
      </c>
      <c r="F100" t="s">
        <v>392</v>
      </c>
    </row>
    <row r="101" spans="1:6">
      <c r="A101" s="1" t="s">
        <v>393</v>
      </c>
      <c r="B101" s="6">
        <f>SUM(C101:C104)</f>
        <v>41.5</v>
      </c>
      <c r="C101" s="6">
        <v>15</v>
      </c>
      <c r="D101" s="7"/>
      <c r="E101" t="s">
        <v>13</v>
      </c>
      <c r="F101" t="s">
        <v>383</v>
      </c>
    </row>
    <row r="102" spans="1:6">
      <c r="C102" s="6">
        <v>4.5</v>
      </c>
      <c r="D102" s="7"/>
      <c r="E102" t="s">
        <v>16</v>
      </c>
      <c r="F102" t="s">
        <v>33</v>
      </c>
    </row>
    <row r="103" spans="1:6">
      <c r="C103" s="6">
        <v>2</v>
      </c>
      <c r="D103" s="7"/>
      <c r="E103" t="s">
        <v>14</v>
      </c>
    </row>
    <row r="104" spans="1:6">
      <c r="C104" s="6">
        <v>20</v>
      </c>
      <c r="D104" s="7"/>
      <c r="E104" t="s">
        <v>16</v>
      </c>
      <c r="F104" t="s">
        <v>394</v>
      </c>
    </row>
    <row r="105" spans="1:6">
      <c r="A105" s="1">
        <v>40144</v>
      </c>
      <c r="B105" s="6">
        <f>SUM(C105:C112)</f>
        <v>60.5</v>
      </c>
      <c r="C105" s="6">
        <v>15</v>
      </c>
      <c r="D105" s="7"/>
      <c r="E105" t="s">
        <v>13</v>
      </c>
      <c r="F105" t="s">
        <v>383</v>
      </c>
    </row>
    <row r="106" spans="1:6">
      <c r="C106" s="6">
        <v>4.5</v>
      </c>
      <c r="D106" s="7"/>
      <c r="E106" t="s">
        <v>16</v>
      </c>
      <c r="F106" t="s">
        <v>33</v>
      </c>
    </row>
    <row r="107" spans="1:6">
      <c r="C107" s="6">
        <v>2</v>
      </c>
      <c r="D107" s="7"/>
      <c r="E107" t="s">
        <v>14</v>
      </c>
    </row>
    <row r="108" spans="1:6">
      <c r="C108" s="6">
        <v>10</v>
      </c>
      <c r="D108" s="7"/>
      <c r="E108" t="s">
        <v>50</v>
      </c>
      <c r="F108" t="s">
        <v>395</v>
      </c>
    </row>
    <row r="109" spans="1:6">
      <c r="C109" s="6">
        <v>5</v>
      </c>
      <c r="D109" s="7"/>
      <c r="E109" t="s">
        <v>56</v>
      </c>
      <c r="F109" t="s">
        <v>396</v>
      </c>
    </row>
    <row r="110" spans="1:6">
      <c r="C110" s="6">
        <v>4</v>
      </c>
      <c r="D110" s="7"/>
      <c r="E110" t="s">
        <v>37</v>
      </c>
    </row>
    <row r="111" spans="1:6">
      <c r="C111" s="6">
        <v>16</v>
      </c>
      <c r="D111" s="7"/>
      <c r="E111" t="s">
        <v>16</v>
      </c>
      <c r="F111" t="s">
        <v>397</v>
      </c>
    </row>
    <row r="112" spans="1:6">
      <c r="C112" s="6">
        <v>4</v>
      </c>
      <c r="D112" s="7"/>
      <c r="E112" t="s">
        <v>40</v>
      </c>
      <c r="F112" t="s">
        <v>384</v>
      </c>
    </row>
    <row r="113" spans="1:6">
      <c r="A113" s="1">
        <v>40145</v>
      </c>
      <c r="B113" s="6">
        <f>SUM(C113:C119)</f>
        <v>61.9</v>
      </c>
      <c r="C113" s="6">
        <v>4.5</v>
      </c>
      <c r="D113" s="7"/>
      <c r="E113" t="s">
        <v>16</v>
      </c>
      <c r="F113" t="s">
        <v>33</v>
      </c>
    </row>
    <row r="114" spans="1:6">
      <c r="C114" s="6">
        <v>10</v>
      </c>
      <c r="D114" s="7"/>
      <c r="E114" t="s">
        <v>17</v>
      </c>
      <c r="F114" t="s">
        <v>398</v>
      </c>
    </row>
    <row r="115" spans="1:6">
      <c r="C115" s="6">
        <v>20</v>
      </c>
      <c r="D115" s="7"/>
      <c r="E115" t="s">
        <v>13</v>
      </c>
      <c r="F115" t="s">
        <v>401</v>
      </c>
    </row>
    <row r="116" spans="1:6">
      <c r="C116" s="6">
        <v>16</v>
      </c>
      <c r="D116" s="7"/>
      <c r="E116" t="s">
        <v>16</v>
      </c>
      <c r="F116" t="s">
        <v>399</v>
      </c>
    </row>
    <row r="117" spans="1:6">
      <c r="C117" s="6">
        <v>9</v>
      </c>
      <c r="D117" s="7"/>
      <c r="E117" t="s">
        <v>50</v>
      </c>
      <c r="F117" t="s">
        <v>922</v>
      </c>
    </row>
    <row r="118" spans="1:6">
      <c r="C118" s="6">
        <v>1</v>
      </c>
      <c r="D118" s="7"/>
      <c r="E118" t="s">
        <v>50</v>
      </c>
      <c r="F118" t="s">
        <v>400</v>
      </c>
    </row>
    <row r="119" spans="1:6">
      <c r="C119" s="6">
        <v>1.4</v>
      </c>
      <c r="D119" s="7"/>
      <c r="E119" t="s">
        <v>56</v>
      </c>
      <c r="F119" t="s">
        <v>149</v>
      </c>
    </row>
    <row r="120" spans="1:6">
      <c r="A120" s="1">
        <v>40146</v>
      </c>
      <c r="B120" s="6">
        <f>SUM(C120:C127)</f>
        <v>69.650000000000006</v>
      </c>
      <c r="C120" s="6">
        <v>14.6</v>
      </c>
      <c r="D120" s="7"/>
      <c r="E120" t="s">
        <v>40</v>
      </c>
      <c r="F120" t="s">
        <v>402</v>
      </c>
    </row>
    <row r="121" spans="1:6">
      <c r="C121" s="6">
        <v>6</v>
      </c>
      <c r="D121" s="7"/>
      <c r="E121" t="s">
        <v>14</v>
      </c>
      <c r="F121" t="s">
        <v>403</v>
      </c>
    </row>
    <row r="122" spans="1:6">
      <c r="C122" s="6">
        <v>2</v>
      </c>
      <c r="D122" s="7"/>
      <c r="E122" t="s">
        <v>15</v>
      </c>
      <c r="F122" t="s">
        <v>404</v>
      </c>
    </row>
    <row r="123" spans="1:6">
      <c r="C123" s="6">
        <v>1.3</v>
      </c>
      <c r="D123" s="7"/>
      <c r="E123" t="s">
        <v>56</v>
      </c>
      <c r="F123" t="s">
        <v>149</v>
      </c>
    </row>
    <row r="124" spans="1:6">
      <c r="C124" s="6">
        <v>0.25</v>
      </c>
      <c r="D124" s="7"/>
      <c r="E124" t="s">
        <v>17</v>
      </c>
      <c r="F124" t="s">
        <v>78</v>
      </c>
    </row>
    <row r="125" spans="1:6">
      <c r="C125" s="6">
        <v>0.5</v>
      </c>
      <c r="D125" s="7"/>
      <c r="E125" t="s">
        <v>17</v>
      </c>
      <c r="F125" t="s">
        <v>923</v>
      </c>
    </row>
    <row r="126" spans="1:6">
      <c r="C126" s="6">
        <v>25</v>
      </c>
      <c r="D126" s="7"/>
      <c r="E126" t="s">
        <v>12</v>
      </c>
    </row>
    <row r="127" spans="1:6">
      <c r="C127" s="6">
        <v>20</v>
      </c>
      <c r="D127" s="7"/>
      <c r="E127" t="s">
        <v>40</v>
      </c>
      <c r="F127" t="s">
        <v>405</v>
      </c>
    </row>
    <row r="128" spans="1:6">
      <c r="A128" s="1">
        <v>40147</v>
      </c>
      <c r="B128" s="6">
        <f>SUM(C128:C133)</f>
        <v>35.6</v>
      </c>
      <c r="C128" s="6">
        <v>11.5</v>
      </c>
      <c r="D128" s="7"/>
      <c r="E128" t="s">
        <v>12</v>
      </c>
    </row>
    <row r="129" spans="1:6">
      <c r="C129" s="6">
        <v>7</v>
      </c>
      <c r="D129" s="7"/>
      <c r="E129" t="s">
        <v>13</v>
      </c>
      <c r="F129" t="s">
        <v>406</v>
      </c>
    </row>
    <row r="130" spans="1:6">
      <c r="C130" s="6">
        <v>3.5</v>
      </c>
      <c r="D130" s="7"/>
      <c r="E130" t="s">
        <v>35</v>
      </c>
    </row>
    <row r="131" spans="1:6">
      <c r="C131" s="6">
        <v>2</v>
      </c>
      <c r="D131" s="7"/>
      <c r="E131" t="s">
        <v>14</v>
      </c>
      <c r="F131" t="s">
        <v>28</v>
      </c>
    </row>
    <row r="132" spans="1:6">
      <c r="C132" s="6">
        <v>10</v>
      </c>
      <c r="D132" s="7"/>
      <c r="E132" t="s">
        <v>16</v>
      </c>
      <c r="F132" t="s">
        <v>36</v>
      </c>
    </row>
    <row r="133" spans="1:6">
      <c r="C133" s="6">
        <v>1.6</v>
      </c>
      <c r="D133" s="7"/>
      <c r="E133" t="s">
        <v>14</v>
      </c>
      <c r="F133" t="s">
        <v>407</v>
      </c>
    </row>
    <row r="134" spans="1:6">
      <c r="A134" s="1">
        <v>40148</v>
      </c>
      <c r="B134" s="6">
        <f>SUM(C134:C141)</f>
        <v>88.1</v>
      </c>
      <c r="C134" s="6">
        <v>7</v>
      </c>
      <c r="D134" s="7"/>
      <c r="E134" t="s">
        <v>13</v>
      </c>
      <c r="F134" t="s">
        <v>406</v>
      </c>
    </row>
    <row r="135" spans="1:6">
      <c r="C135" s="6">
        <v>3.5</v>
      </c>
      <c r="D135" s="7"/>
      <c r="E135" t="s">
        <v>35</v>
      </c>
    </row>
    <row r="136" spans="1:6">
      <c r="C136" s="6">
        <v>7.5</v>
      </c>
      <c r="D136" s="7"/>
      <c r="E136" t="s">
        <v>16</v>
      </c>
      <c r="F136" t="s">
        <v>33</v>
      </c>
    </row>
    <row r="137" spans="1:6" ht="30">
      <c r="C137" s="6">
        <v>27</v>
      </c>
      <c r="D137" s="7"/>
      <c r="E137" t="s">
        <v>19</v>
      </c>
      <c r="F137" s="9" t="s">
        <v>408</v>
      </c>
    </row>
    <row r="138" spans="1:6">
      <c r="C138" s="6">
        <v>8</v>
      </c>
      <c r="D138" s="7"/>
      <c r="E138" t="s">
        <v>896</v>
      </c>
      <c r="F138" t="s">
        <v>409</v>
      </c>
    </row>
    <row r="139" spans="1:6">
      <c r="C139" s="6">
        <v>14</v>
      </c>
      <c r="D139" s="7"/>
      <c r="E139" t="s">
        <v>50</v>
      </c>
      <c r="F139" t="s">
        <v>924</v>
      </c>
    </row>
    <row r="140" spans="1:6">
      <c r="C140" s="6">
        <v>2.5</v>
      </c>
      <c r="D140" s="7"/>
      <c r="E140" t="s">
        <v>14</v>
      </c>
      <c r="F140" t="s">
        <v>28</v>
      </c>
    </row>
    <row r="141" spans="1:6">
      <c r="C141" s="6">
        <v>18.600000000000001</v>
      </c>
      <c r="D141" s="7"/>
      <c r="E141" t="s">
        <v>16</v>
      </c>
      <c r="F141" t="s">
        <v>36</v>
      </c>
    </row>
    <row r="142" spans="1:6">
      <c r="A142" s="1">
        <v>40149</v>
      </c>
      <c r="B142" s="6">
        <f>SUM(C142:C150)</f>
        <v>153</v>
      </c>
      <c r="C142" s="6">
        <v>7</v>
      </c>
      <c r="D142" s="7"/>
      <c r="E142" t="s">
        <v>13</v>
      </c>
      <c r="F142" t="s">
        <v>406</v>
      </c>
    </row>
    <row r="143" spans="1:6">
      <c r="C143" s="6">
        <v>4</v>
      </c>
      <c r="D143" s="7"/>
      <c r="E143" t="s">
        <v>35</v>
      </c>
    </row>
    <row r="144" spans="1:6">
      <c r="C144" s="6">
        <v>6</v>
      </c>
      <c r="D144" s="7"/>
      <c r="E144" t="s">
        <v>16</v>
      </c>
      <c r="F144" t="s">
        <v>33</v>
      </c>
    </row>
    <row r="145" spans="1:6">
      <c r="C145" s="6">
        <v>0.6</v>
      </c>
      <c r="D145" s="7"/>
      <c r="E145" t="s">
        <v>897</v>
      </c>
      <c r="F145" t="s">
        <v>410</v>
      </c>
    </row>
    <row r="146" spans="1:6">
      <c r="C146" s="6">
        <v>36.799999999999997</v>
      </c>
      <c r="D146" s="7"/>
      <c r="E146" t="s">
        <v>897</v>
      </c>
      <c r="F146" t="s">
        <v>411</v>
      </c>
    </row>
    <row r="147" spans="1:6">
      <c r="C147" s="6">
        <v>72</v>
      </c>
      <c r="D147" s="7"/>
      <c r="E147" t="s">
        <v>897</v>
      </c>
      <c r="F147" t="s">
        <v>412</v>
      </c>
    </row>
    <row r="148" spans="1:6">
      <c r="C148" s="6">
        <v>20</v>
      </c>
      <c r="D148" s="7"/>
      <c r="E148" t="s">
        <v>897</v>
      </c>
      <c r="F148" t="s">
        <v>413</v>
      </c>
    </row>
    <row r="149" spans="1:6">
      <c r="C149" s="6">
        <v>5.6</v>
      </c>
      <c r="D149" s="7"/>
      <c r="E149" t="s">
        <v>16</v>
      </c>
      <c r="F149" t="s">
        <v>36</v>
      </c>
    </row>
    <row r="150" spans="1:6">
      <c r="C150" s="6">
        <v>1</v>
      </c>
      <c r="D150" s="7"/>
      <c r="E150" t="s">
        <v>14</v>
      </c>
      <c r="F150" t="s">
        <v>26</v>
      </c>
    </row>
    <row r="151" spans="1:6">
      <c r="A151" s="1">
        <v>40150</v>
      </c>
      <c r="B151" s="6">
        <f>SUM(C151:C161)</f>
        <v>85.990000000000009</v>
      </c>
      <c r="C151" s="6">
        <v>7</v>
      </c>
      <c r="D151" s="7"/>
      <c r="E151" t="s">
        <v>13</v>
      </c>
      <c r="F151" t="s">
        <v>406</v>
      </c>
    </row>
    <row r="152" spans="1:6">
      <c r="C152" s="6">
        <v>4</v>
      </c>
      <c r="D152" s="7"/>
      <c r="E152" t="s">
        <v>35</v>
      </c>
    </row>
    <row r="153" spans="1:6">
      <c r="C153" s="6">
        <v>5.89</v>
      </c>
      <c r="D153" s="7"/>
      <c r="E153" t="s">
        <v>16</v>
      </c>
      <c r="F153" t="s">
        <v>33</v>
      </c>
    </row>
    <row r="154" spans="1:6">
      <c r="C154" s="6">
        <v>7</v>
      </c>
      <c r="D154" s="7"/>
      <c r="E154" t="s">
        <v>17</v>
      </c>
      <c r="F154" t="s">
        <v>414</v>
      </c>
    </row>
    <row r="155" spans="1:6">
      <c r="C155" s="6">
        <v>3.5</v>
      </c>
      <c r="D155" s="7"/>
      <c r="E155" t="s">
        <v>56</v>
      </c>
      <c r="F155" t="s">
        <v>244</v>
      </c>
    </row>
    <row r="156" spans="1:6">
      <c r="C156" s="6">
        <v>0.35</v>
      </c>
      <c r="D156" s="7"/>
      <c r="E156" t="s">
        <v>14</v>
      </c>
      <c r="F156" t="s">
        <v>43</v>
      </c>
    </row>
    <row r="157" spans="1:6">
      <c r="C157" s="6">
        <v>15</v>
      </c>
      <c r="D157" s="7"/>
      <c r="E157" t="s">
        <v>897</v>
      </c>
      <c r="F157" t="s">
        <v>415</v>
      </c>
    </row>
    <row r="158" spans="1:6">
      <c r="C158" s="6">
        <v>10</v>
      </c>
      <c r="D158" s="7"/>
      <c r="E158" t="s">
        <v>19</v>
      </c>
      <c r="F158" t="s">
        <v>416</v>
      </c>
    </row>
    <row r="159" spans="1:6">
      <c r="C159" s="6">
        <v>21.25</v>
      </c>
      <c r="D159" s="7"/>
      <c r="E159" t="s">
        <v>16</v>
      </c>
      <c r="F159" t="s">
        <v>36</v>
      </c>
    </row>
    <row r="160" spans="1:6">
      <c r="C160" s="6">
        <v>1</v>
      </c>
      <c r="D160" s="7"/>
      <c r="E160" t="s">
        <v>14</v>
      </c>
      <c r="F160" t="s">
        <v>26</v>
      </c>
    </row>
    <row r="161" spans="1:6">
      <c r="C161" s="6">
        <v>11</v>
      </c>
      <c r="D161" s="7"/>
      <c r="E161" t="s">
        <v>12</v>
      </c>
    </row>
    <row r="162" spans="1:6">
      <c r="A162" s="1">
        <v>40151</v>
      </c>
      <c r="B162" s="6">
        <f>SUM(C162:C165)</f>
        <v>23.55</v>
      </c>
      <c r="C162" s="6">
        <v>5.89</v>
      </c>
      <c r="D162" s="7"/>
      <c r="E162" t="s">
        <v>16</v>
      </c>
      <c r="F162" t="s">
        <v>33</v>
      </c>
    </row>
    <row r="163" spans="1:6">
      <c r="C163" s="6">
        <v>0.9</v>
      </c>
      <c r="D163" s="7"/>
      <c r="E163" t="s">
        <v>35</v>
      </c>
    </row>
    <row r="164" spans="1:6">
      <c r="C164" s="6">
        <v>16.510000000000002</v>
      </c>
      <c r="D164" s="7"/>
      <c r="E164" t="s">
        <v>12</v>
      </c>
    </row>
    <row r="165" spans="1:6">
      <c r="C165" s="6">
        <v>0.25</v>
      </c>
      <c r="D165" s="7"/>
      <c r="E165" t="s">
        <v>18</v>
      </c>
    </row>
    <row r="166" spans="1:6">
      <c r="C166" s="6"/>
      <c r="D166" s="7"/>
    </row>
    <row r="167" spans="1:6">
      <c r="C167" s="6"/>
      <c r="D167" s="7"/>
    </row>
    <row r="168" spans="1:6">
      <c r="C168" s="6"/>
      <c r="D168" s="7"/>
    </row>
    <row r="169" spans="1:6">
      <c r="C169" s="6"/>
      <c r="D169" s="7"/>
    </row>
    <row r="170" spans="1:6">
      <c r="C170" s="6"/>
      <c r="D170" s="7"/>
    </row>
    <row r="171" spans="1:6">
      <c r="C171" s="6"/>
      <c r="D171" s="7"/>
    </row>
    <row r="172" spans="1:6">
      <c r="C172" s="6"/>
      <c r="D172" s="7"/>
    </row>
    <row r="173" spans="1:6">
      <c r="C173" s="6"/>
      <c r="D173" s="7"/>
    </row>
    <row r="174" spans="1:6">
      <c r="C174" s="6"/>
      <c r="D174" s="7"/>
    </row>
    <row r="175" spans="1:6">
      <c r="C175" s="6"/>
      <c r="D175" s="7"/>
    </row>
    <row r="176" spans="1:6">
      <c r="C176" s="6"/>
      <c r="D176" s="7"/>
    </row>
    <row r="177" spans="3:4">
      <c r="C177" s="6"/>
      <c r="D177" s="7"/>
    </row>
    <row r="178" spans="3:4">
      <c r="C178" s="6"/>
      <c r="D178" s="7"/>
    </row>
    <row r="179" spans="3:4">
      <c r="C179" s="6"/>
      <c r="D179" s="7"/>
    </row>
    <row r="180" spans="3:4">
      <c r="C180" s="6"/>
      <c r="D180" s="7"/>
    </row>
    <row r="181" spans="3:4">
      <c r="C181" s="6"/>
      <c r="D181" s="7"/>
    </row>
    <row r="182" spans="3:4">
      <c r="C182" s="6"/>
      <c r="D182" s="7"/>
    </row>
    <row r="183" spans="3:4">
      <c r="C183" s="6"/>
      <c r="D183" s="7"/>
    </row>
    <row r="184" spans="3:4">
      <c r="C184" s="6"/>
      <c r="D184" s="7"/>
    </row>
    <row r="185" spans="3:4">
      <c r="C185" s="6"/>
      <c r="D185" s="7"/>
    </row>
    <row r="186" spans="3:4">
      <c r="C186" s="6"/>
      <c r="D186" s="7"/>
    </row>
    <row r="187" spans="3:4">
      <c r="C187" s="6"/>
      <c r="D187" s="7"/>
    </row>
    <row r="188" spans="3:4">
      <c r="C188" s="6"/>
      <c r="D188" s="7"/>
    </row>
    <row r="189" spans="3:4">
      <c r="C189" s="6"/>
      <c r="D189" s="7"/>
    </row>
    <row r="190" spans="3:4">
      <c r="C190" s="6"/>
      <c r="D190" s="7"/>
    </row>
    <row r="191" spans="3:4">
      <c r="C191" s="6"/>
      <c r="D191" s="7"/>
    </row>
    <row r="192" spans="3:4">
      <c r="C192" s="6"/>
      <c r="D192" s="7"/>
    </row>
    <row r="193" spans="3:6">
      <c r="C193" s="6"/>
      <c r="D193" s="7"/>
    </row>
    <row r="194" spans="3:6">
      <c r="C194" s="6"/>
      <c r="D194" s="7"/>
    </row>
    <row r="195" spans="3:6">
      <c r="C195" s="6"/>
      <c r="D195" s="7"/>
      <c r="F195" s="9"/>
    </row>
    <row r="196" spans="3:6">
      <c r="C196" s="6"/>
      <c r="D196" s="7"/>
    </row>
    <row r="197" spans="3:6">
      <c r="C197" s="6"/>
      <c r="D197" s="7"/>
    </row>
    <row r="198" spans="3:6">
      <c r="C198" s="6"/>
      <c r="D198" s="7"/>
    </row>
    <row r="199" spans="3:6">
      <c r="C199" s="6"/>
      <c r="D199" s="7"/>
    </row>
    <row r="200" spans="3:6">
      <c r="C200" s="6"/>
      <c r="D200" s="7"/>
    </row>
    <row r="201" spans="3:6">
      <c r="C201" s="6"/>
      <c r="D201" s="7"/>
    </row>
    <row r="202" spans="3:6">
      <c r="C202" s="6"/>
      <c r="D202" s="7"/>
    </row>
    <row r="203" spans="3:6">
      <c r="C203" s="6"/>
      <c r="D203" s="7"/>
    </row>
    <row r="204" spans="3:6">
      <c r="C204" s="6"/>
      <c r="D204" s="7"/>
    </row>
    <row r="205" spans="3:6">
      <c r="C205" s="6"/>
      <c r="D205" s="7"/>
    </row>
    <row r="206" spans="3:6">
      <c r="C206" s="6"/>
      <c r="D206" s="7"/>
    </row>
    <row r="207" spans="3:6">
      <c r="C207" s="6"/>
      <c r="D207" s="7"/>
    </row>
    <row r="208" spans="3:6">
      <c r="C208" s="6"/>
      <c r="D208" s="7"/>
    </row>
    <row r="209" spans="3:4">
      <c r="C209" s="6"/>
      <c r="D209" s="7"/>
    </row>
    <row r="210" spans="3:4">
      <c r="C210" s="6"/>
      <c r="D210" s="7"/>
    </row>
    <row r="211" spans="3:4">
      <c r="C211" s="6"/>
      <c r="D211" s="7"/>
    </row>
    <row r="212" spans="3:4">
      <c r="C212" s="6"/>
      <c r="D212" s="7"/>
    </row>
    <row r="213" spans="3:4">
      <c r="C213" s="6"/>
      <c r="D213" s="7"/>
    </row>
    <row r="214" spans="3:4">
      <c r="C214" s="6"/>
      <c r="D214" s="7"/>
    </row>
    <row r="215" spans="3:4">
      <c r="C215" s="6"/>
      <c r="D215" s="7"/>
    </row>
    <row r="216" spans="3:4">
      <c r="C216" s="6"/>
      <c r="D216" s="7"/>
    </row>
    <row r="217" spans="3:4">
      <c r="C217" s="6"/>
      <c r="D217" s="7"/>
    </row>
    <row r="218" spans="3:4">
      <c r="C218" s="6"/>
      <c r="D218" s="7"/>
    </row>
    <row r="219" spans="3:4">
      <c r="C219" s="6"/>
      <c r="D219" s="7"/>
    </row>
    <row r="220" spans="3:4">
      <c r="C220" s="6"/>
      <c r="D220" s="7"/>
    </row>
    <row r="221" spans="3:4">
      <c r="C221" s="6"/>
      <c r="D221" s="7"/>
    </row>
    <row r="222" spans="3:4">
      <c r="C222" s="6" t="str">
        <f t="shared" ref="C222:C253" si="2">IF(D222="","",D222/$B$3)</f>
        <v/>
      </c>
      <c r="D222" s="7"/>
    </row>
    <row r="223" spans="3:4">
      <c r="C223" s="6" t="str">
        <f t="shared" si="2"/>
        <v/>
      </c>
      <c r="D223" s="7"/>
    </row>
    <row r="224" spans="3:4">
      <c r="C224" s="6" t="str">
        <f t="shared" si="2"/>
        <v/>
      </c>
      <c r="D224" s="7"/>
    </row>
    <row r="225" spans="3:4">
      <c r="C225" s="6" t="str">
        <f t="shared" si="2"/>
        <v/>
      </c>
      <c r="D225" s="7"/>
    </row>
    <row r="226" spans="3:4">
      <c r="C226" s="6" t="str">
        <f t="shared" si="2"/>
        <v/>
      </c>
      <c r="D226" s="7"/>
    </row>
    <row r="227" spans="3:4">
      <c r="C227" s="6" t="str">
        <f t="shared" si="2"/>
        <v/>
      </c>
      <c r="D227" s="7"/>
    </row>
    <row r="228" spans="3:4">
      <c r="C228" s="6" t="str">
        <f t="shared" si="2"/>
        <v/>
      </c>
    </row>
    <row r="229" spans="3:4">
      <c r="C229" s="6" t="str">
        <f t="shared" si="2"/>
        <v/>
      </c>
    </row>
    <row r="230" spans="3:4">
      <c r="C230" s="6" t="str">
        <f t="shared" si="2"/>
        <v/>
      </c>
    </row>
    <row r="231" spans="3:4">
      <c r="C231" s="6" t="str">
        <f t="shared" si="2"/>
        <v/>
      </c>
    </row>
    <row r="232" spans="3:4">
      <c r="C232" s="6" t="str">
        <f t="shared" si="2"/>
        <v/>
      </c>
    </row>
    <row r="233" spans="3:4">
      <c r="C233" s="6" t="str">
        <f t="shared" si="2"/>
        <v/>
      </c>
    </row>
    <row r="234" spans="3:4">
      <c r="C234" s="6" t="str">
        <f t="shared" si="2"/>
        <v/>
      </c>
    </row>
    <row r="235" spans="3:4">
      <c r="C235" s="6" t="str">
        <f t="shared" si="2"/>
        <v/>
      </c>
    </row>
    <row r="236" spans="3:4">
      <c r="C236" s="6" t="str">
        <f t="shared" si="2"/>
        <v/>
      </c>
    </row>
    <row r="237" spans="3:4">
      <c r="C237" s="6" t="str">
        <f t="shared" si="2"/>
        <v/>
      </c>
    </row>
    <row r="238" spans="3:4">
      <c r="C238" s="6" t="str">
        <f t="shared" si="2"/>
        <v/>
      </c>
    </row>
    <row r="239" spans="3:4">
      <c r="C239" s="6" t="str">
        <f t="shared" si="2"/>
        <v/>
      </c>
    </row>
    <row r="240" spans="3:4">
      <c r="C240" s="6" t="str">
        <f t="shared" si="2"/>
        <v/>
      </c>
    </row>
    <row r="241" spans="3:3">
      <c r="C241" s="6" t="str">
        <f t="shared" si="2"/>
        <v/>
      </c>
    </row>
    <row r="242" spans="3:3">
      <c r="C242" s="6" t="str">
        <f t="shared" si="2"/>
        <v/>
      </c>
    </row>
    <row r="243" spans="3:3">
      <c r="C243" s="6" t="str">
        <f t="shared" si="2"/>
        <v/>
      </c>
    </row>
    <row r="244" spans="3:3">
      <c r="C244" s="6" t="str">
        <f t="shared" si="2"/>
        <v/>
      </c>
    </row>
    <row r="245" spans="3:3">
      <c r="C245" s="6" t="str">
        <f t="shared" si="2"/>
        <v/>
      </c>
    </row>
    <row r="246" spans="3:3">
      <c r="C246" s="6" t="str">
        <f t="shared" si="2"/>
        <v/>
      </c>
    </row>
    <row r="247" spans="3:3">
      <c r="C247" s="6" t="str">
        <f t="shared" si="2"/>
        <v/>
      </c>
    </row>
    <row r="248" spans="3:3">
      <c r="C248" s="6" t="str">
        <f t="shared" si="2"/>
        <v/>
      </c>
    </row>
    <row r="249" spans="3:3">
      <c r="C249" s="6" t="str">
        <f t="shared" si="2"/>
        <v/>
      </c>
    </row>
    <row r="250" spans="3:3">
      <c r="C250" s="6" t="str">
        <f t="shared" si="2"/>
        <v/>
      </c>
    </row>
    <row r="251" spans="3:3">
      <c r="C251" s="6" t="str">
        <f t="shared" si="2"/>
        <v/>
      </c>
    </row>
    <row r="252" spans="3:3">
      <c r="C252" s="6" t="str">
        <f t="shared" si="2"/>
        <v/>
      </c>
    </row>
    <row r="253" spans="3:3">
      <c r="C253" s="6" t="str">
        <f t="shared" si="2"/>
        <v/>
      </c>
    </row>
    <row r="254" spans="3:3">
      <c r="C254" s="6" t="str">
        <f t="shared" ref="C254:C285" si="3">IF(D254="","",D254/$B$3)</f>
        <v/>
      </c>
    </row>
    <row r="255" spans="3:3">
      <c r="C255" s="6" t="str">
        <f t="shared" si="3"/>
        <v/>
      </c>
    </row>
    <row r="256" spans="3:3">
      <c r="C256" s="6" t="str">
        <f t="shared" si="3"/>
        <v/>
      </c>
    </row>
    <row r="257" spans="3:3">
      <c r="C257" s="6" t="str">
        <f t="shared" si="3"/>
        <v/>
      </c>
    </row>
    <row r="258" spans="3:3">
      <c r="C258" s="6" t="str">
        <f t="shared" si="3"/>
        <v/>
      </c>
    </row>
    <row r="259" spans="3:3">
      <c r="C259" s="6" t="str">
        <f t="shared" si="3"/>
        <v/>
      </c>
    </row>
    <row r="260" spans="3:3">
      <c r="C260" s="6" t="str">
        <f t="shared" si="3"/>
        <v/>
      </c>
    </row>
    <row r="261" spans="3:3">
      <c r="C261" s="6" t="str">
        <f t="shared" si="3"/>
        <v/>
      </c>
    </row>
    <row r="262" spans="3:3">
      <c r="C262" s="6" t="str">
        <f t="shared" si="3"/>
        <v/>
      </c>
    </row>
    <row r="263" spans="3:3">
      <c r="C263" s="6" t="str">
        <f t="shared" si="3"/>
        <v/>
      </c>
    </row>
    <row r="264" spans="3:3">
      <c r="C264" s="6" t="str">
        <f t="shared" si="3"/>
        <v/>
      </c>
    </row>
    <row r="265" spans="3:3">
      <c r="C265" s="6" t="str">
        <f t="shared" si="3"/>
        <v/>
      </c>
    </row>
    <row r="266" spans="3:3">
      <c r="C266" s="6" t="str">
        <f t="shared" si="3"/>
        <v/>
      </c>
    </row>
    <row r="267" spans="3:3">
      <c r="C267" s="6" t="str">
        <f t="shared" si="3"/>
        <v/>
      </c>
    </row>
    <row r="268" spans="3:3">
      <c r="C268" s="6" t="str">
        <f t="shared" si="3"/>
        <v/>
      </c>
    </row>
    <row r="269" spans="3:3">
      <c r="C269" s="6" t="str">
        <f t="shared" si="3"/>
        <v/>
      </c>
    </row>
    <row r="270" spans="3:3">
      <c r="C270" s="6" t="str">
        <f t="shared" si="3"/>
        <v/>
      </c>
    </row>
    <row r="271" spans="3:3">
      <c r="C271" s="6" t="str">
        <f t="shared" si="3"/>
        <v/>
      </c>
    </row>
    <row r="272" spans="3:3">
      <c r="C272" s="6" t="str">
        <f t="shared" si="3"/>
        <v/>
      </c>
    </row>
    <row r="273" spans="3:3">
      <c r="C273" s="6" t="str">
        <f t="shared" si="3"/>
        <v/>
      </c>
    </row>
    <row r="274" spans="3:3">
      <c r="C274" s="6" t="str">
        <f t="shared" si="3"/>
        <v/>
      </c>
    </row>
    <row r="275" spans="3:3">
      <c r="C275" s="6" t="str">
        <f t="shared" si="3"/>
        <v/>
      </c>
    </row>
    <row r="276" spans="3:3">
      <c r="C276" s="6" t="str">
        <f t="shared" si="3"/>
        <v/>
      </c>
    </row>
    <row r="277" spans="3:3">
      <c r="C277" s="6" t="str">
        <f t="shared" si="3"/>
        <v/>
      </c>
    </row>
    <row r="278" spans="3:3">
      <c r="C278" s="6" t="str">
        <f t="shared" si="3"/>
        <v/>
      </c>
    </row>
    <row r="279" spans="3:3">
      <c r="C279" s="6" t="str">
        <f t="shared" si="3"/>
        <v/>
      </c>
    </row>
    <row r="280" spans="3:3">
      <c r="C280" s="6" t="str">
        <f t="shared" si="3"/>
        <v/>
      </c>
    </row>
    <row r="281" spans="3:3">
      <c r="C281" s="6" t="str">
        <f t="shared" si="3"/>
        <v/>
      </c>
    </row>
    <row r="282" spans="3:3">
      <c r="C282" s="6" t="str">
        <f t="shared" si="3"/>
        <v/>
      </c>
    </row>
    <row r="283" spans="3:3">
      <c r="C283" s="6" t="str">
        <f t="shared" si="3"/>
        <v/>
      </c>
    </row>
    <row r="284" spans="3:3">
      <c r="C284" s="6" t="str">
        <f t="shared" si="3"/>
        <v/>
      </c>
    </row>
    <row r="285" spans="3:3">
      <c r="C285" s="6" t="str">
        <f t="shared" si="3"/>
        <v/>
      </c>
    </row>
    <row r="286" spans="3:3">
      <c r="C286" s="6" t="str">
        <f t="shared" ref="C286:C317" si="4">IF(D286="","",D286/$B$3)</f>
        <v/>
      </c>
    </row>
    <row r="287" spans="3:3">
      <c r="C287" s="6" t="str">
        <f t="shared" si="4"/>
        <v/>
      </c>
    </row>
    <row r="288" spans="3:3">
      <c r="C288" s="6" t="str">
        <f t="shared" si="4"/>
        <v/>
      </c>
    </row>
    <row r="289" spans="3:3">
      <c r="C289" s="6" t="str">
        <f t="shared" si="4"/>
        <v/>
      </c>
    </row>
    <row r="290" spans="3:3">
      <c r="C290" s="6" t="str">
        <f t="shared" si="4"/>
        <v/>
      </c>
    </row>
    <row r="291" spans="3:3">
      <c r="C291" s="6" t="str">
        <f t="shared" si="4"/>
        <v/>
      </c>
    </row>
    <row r="292" spans="3:3">
      <c r="C292" s="6" t="str">
        <f t="shared" si="4"/>
        <v/>
      </c>
    </row>
    <row r="293" spans="3:3">
      <c r="C293" s="6" t="str">
        <f t="shared" si="4"/>
        <v/>
      </c>
    </row>
    <row r="294" spans="3:3">
      <c r="C294" s="6" t="str">
        <f t="shared" si="4"/>
        <v/>
      </c>
    </row>
    <row r="295" spans="3:3">
      <c r="C295" s="6" t="str">
        <f t="shared" si="4"/>
        <v/>
      </c>
    </row>
    <row r="296" spans="3:3">
      <c r="C296" s="6" t="str">
        <f t="shared" si="4"/>
        <v/>
      </c>
    </row>
    <row r="297" spans="3:3">
      <c r="C297" s="6" t="str">
        <f t="shared" si="4"/>
        <v/>
      </c>
    </row>
    <row r="298" spans="3:3">
      <c r="C298" s="6" t="str">
        <f t="shared" si="4"/>
        <v/>
      </c>
    </row>
    <row r="299" spans="3:3">
      <c r="C299" s="6" t="str">
        <f t="shared" si="4"/>
        <v/>
      </c>
    </row>
    <row r="300" spans="3:3">
      <c r="C300" s="6" t="str">
        <f t="shared" si="4"/>
        <v/>
      </c>
    </row>
    <row r="301" spans="3:3">
      <c r="C301" s="6" t="str">
        <f t="shared" si="4"/>
        <v/>
      </c>
    </row>
    <row r="302" spans="3:3">
      <c r="C302" s="6" t="str">
        <f t="shared" si="4"/>
        <v/>
      </c>
    </row>
    <row r="303" spans="3:3">
      <c r="C303" s="6" t="str">
        <f t="shared" si="4"/>
        <v/>
      </c>
    </row>
    <row r="304" spans="3:3">
      <c r="C304" s="6" t="str">
        <f t="shared" si="4"/>
        <v/>
      </c>
    </row>
    <row r="305" spans="3:3">
      <c r="C305" s="6" t="str">
        <f t="shared" si="4"/>
        <v/>
      </c>
    </row>
    <row r="306" spans="3:3">
      <c r="C306" s="6" t="str">
        <f t="shared" si="4"/>
        <v/>
      </c>
    </row>
    <row r="307" spans="3:3">
      <c r="C307" s="6" t="str">
        <f t="shared" si="4"/>
        <v/>
      </c>
    </row>
    <row r="308" spans="3:3">
      <c r="C308" s="6" t="str">
        <f t="shared" si="4"/>
        <v/>
      </c>
    </row>
    <row r="309" spans="3:3">
      <c r="C309" s="6" t="str">
        <f t="shared" si="4"/>
        <v/>
      </c>
    </row>
    <row r="310" spans="3:3">
      <c r="C310" s="6" t="str">
        <f t="shared" si="4"/>
        <v/>
      </c>
    </row>
    <row r="311" spans="3:3">
      <c r="C311" s="6" t="str">
        <f t="shared" si="4"/>
        <v/>
      </c>
    </row>
    <row r="312" spans="3:3">
      <c r="C312" s="6" t="str">
        <f t="shared" si="4"/>
        <v/>
      </c>
    </row>
    <row r="313" spans="3:3">
      <c r="C313" s="6" t="str">
        <f t="shared" si="4"/>
        <v/>
      </c>
    </row>
    <row r="314" spans="3:3">
      <c r="C314" s="6" t="str">
        <f t="shared" si="4"/>
        <v/>
      </c>
    </row>
    <row r="315" spans="3:3">
      <c r="C315" s="6" t="str">
        <f t="shared" si="4"/>
        <v/>
      </c>
    </row>
    <row r="316" spans="3:3">
      <c r="C316" s="6" t="str">
        <f t="shared" si="4"/>
        <v/>
      </c>
    </row>
    <row r="317" spans="3:3">
      <c r="C317" s="6" t="str">
        <f t="shared" si="4"/>
        <v/>
      </c>
    </row>
    <row r="318" spans="3:3">
      <c r="C318" s="6" t="str">
        <f t="shared" ref="C318:C320" si="5">IF(D318="","",D318/$B$3)</f>
        <v/>
      </c>
    </row>
    <row r="319" spans="3:3">
      <c r="C319" s="6" t="str">
        <f t="shared" si="5"/>
        <v/>
      </c>
    </row>
    <row r="320" spans="3:3">
      <c r="C320" s="6" t="str">
        <f t="shared" si="5"/>
        <v/>
      </c>
    </row>
  </sheetData>
  <mergeCells count="1">
    <mergeCell ref="H5:I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21"/>
  <sheetViews>
    <sheetView topLeftCell="A26" workbookViewId="0">
      <selection activeCell="F45" sqref="F45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style="7" bestFit="1" customWidth="1"/>
    <col min="5" max="5" width="20.85546875" bestFit="1" customWidth="1"/>
    <col min="6" max="6" width="34.140625" bestFit="1" customWidth="1"/>
    <col min="8" max="8" width="20.85546875" bestFit="1" customWidth="1"/>
  </cols>
  <sheetData>
    <row r="1" spans="1:9">
      <c r="A1" s="2" t="s">
        <v>417</v>
      </c>
      <c r="B1" s="2"/>
    </row>
    <row r="2" spans="1:9">
      <c r="A2" s="1" t="s">
        <v>418</v>
      </c>
      <c r="D2" t="s">
        <v>498</v>
      </c>
      <c r="E2" s="11">
        <f>SUM(C6:C999)</f>
        <v>2194.3275261324061</v>
      </c>
    </row>
    <row r="3" spans="1:9">
      <c r="A3" s="1" t="s">
        <v>7</v>
      </c>
      <c r="B3" s="3">
        <v>2.87</v>
      </c>
      <c r="D3" s="14" t="s">
        <v>796</v>
      </c>
      <c r="E3" s="3">
        <v>29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10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40151</v>
      </c>
      <c r="B6" s="6">
        <f>SUM(C6:C8)</f>
        <v>31.707317073170731</v>
      </c>
      <c r="C6" s="6">
        <f t="shared" ref="C6:C37" si="0">IF(D6="","",D6/$B$3)</f>
        <v>13.937282229965156</v>
      </c>
      <c r="D6" s="7">
        <v>40</v>
      </c>
      <c r="E6" t="s">
        <v>16</v>
      </c>
      <c r="F6" t="s">
        <v>419</v>
      </c>
      <c r="H6" t="s">
        <v>40</v>
      </c>
      <c r="I6" s="6">
        <f t="shared" ref="I6:I13" si="1">SUMIF($E$6:$E$999,H6,$C$6:$C$999)</f>
        <v>451.59581881533097</v>
      </c>
    </row>
    <row r="7" spans="1:9">
      <c r="C7" s="6">
        <f t="shared" si="0"/>
        <v>13.937282229965156</v>
      </c>
      <c r="D7" s="7">
        <v>40</v>
      </c>
      <c r="E7" t="s">
        <v>13</v>
      </c>
      <c r="F7" t="s">
        <v>420</v>
      </c>
      <c r="H7" t="s">
        <v>895</v>
      </c>
      <c r="I7" s="6">
        <f t="shared" si="1"/>
        <v>0</v>
      </c>
    </row>
    <row r="8" spans="1:9">
      <c r="C8" s="6">
        <f t="shared" si="0"/>
        <v>3.8327526132404182</v>
      </c>
      <c r="D8" s="7">
        <v>11</v>
      </c>
      <c r="E8" t="s">
        <v>14</v>
      </c>
      <c r="F8" t="s">
        <v>28</v>
      </c>
      <c r="H8" t="s">
        <v>14</v>
      </c>
      <c r="I8" s="6">
        <f t="shared" si="1"/>
        <v>74.564459930313575</v>
      </c>
    </row>
    <row r="9" spans="1:9">
      <c r="A9" s="1">
        <v>40152</v>
      </c>
      <c r="B9" s="6">
        <f>SUM(C9:C12)</f>
        <v>45.993031358885013</v>
      </c>
      <c r="C9" s="6">
        <f t="shared" si="0"/>
        <v>13.937282229965156</v>
      </c>
      <c r="D9" s="7">
        <v>40</v>
      </c>
      <c r="E9" t="s">
        <v>13</v>
      </c>
      <c r="F9" t="s">
        <v>420</v>
      </c>
      <c r="H9" t="s">
        <v>12</v>
      </c>
      <c r="I9" s="6">
        <f t="shared" si="1"/>
        <v>470.3937282229964</v>
      </c>
    </row>
    <row r="10" spans="1:9">
      <c r="C10" s="6">
        <f t="shared" si="0"/>
        <v>22.996515679442506</v>
      </c>
      <c r="D10" s="7">
        <v>66</v>
      </c>
      <c r="E10" t="s">
        <v>16</v>
      </c>
      <c r="F10" t="s">
        <v>421</v>
      </c>
      <c r="H10" t="s">
        <v>15</v>
      </c>
      <c r="I10" s="6">
        <f t="shared" si="1"/>
        <v>246.49825783972125</v>
      </c>
    </row>
    <row r="11" spans="1:9">
      <c r="C11" s="6">
        <f t="shared" si="0"/>
        <v>7.6655052264808363</v>
      </c>
      <c r="D11" s="7">
        <v>22</v>
      </c>
      <c r="E11" t="s">
        <v>16</v>
      </c>
      <c r="F11" t="s">
        <v>36</v>
      </c>
      <c r="H11" t="s">
        <v>896</v>
      </c>
      <c r="I11" s="6">
        <f t="shared" si="1"/>
        <v>8.7108013937282234</v>
      </c>
    </row>
    <row r="12" spans="1:9">
      <c r="C12" s="6">
        <f t="shared" si="0"/>
        <v>1.3937282229965156</v>
      </c>
      <c r="D12" s="7">
        <v>4</v>
      </c>
      <c r="E12" t="s">
        <v>17</v>
      </c>
      <c r="F12" t="s">
        <v>49</v>
      </c>
      <c r="H12" t="s">
        <v>37</v>
      </c>
      <c r="I12" s="6">
        <f t="shared" si="1"/>
        <v>12.543554006968641</v>
      </c>
    </row>
    <row r="13" spans="1:9">
      <c r="A13" s="1">
        <v>40153</v>
      </c>
      <c r="B13" s="6">
        <f>SUM(C13:C19)</f>
        <v>57.839721254355396</v>
      </c>
      <c r="C13" s="6">
        <f t="shared" si="0"/>
        <v>13.937282229965156</v>
      </c>
      <c r="D13" s="7">
        <v>40</v>
      </c>
      <c r="E13" t="s">
        <v>13</v>
      </c>
      <c r="F13" t="s">
        <v>420</v>
      </c>
      <c r="H13" t="s">
        <v>13</v>
      </c>
      <c r="I13" s="6">
        <f t="shared" si="1"/>
        <v>261.32404181184666</v>
      </c>
    </row>
    <row r="14" spans="1:9">
      <c r="C14" s="6">
        <f t="shared" si="0"/>
        <v>1.0452961672473868</v>
      </c>
      <c r="D14" s="7">
        <v>3</v>
      </c>
      <c r="E14" t="s">
        <v>56</v>
      </c>
      <c r="F14" t="s">
        <v>140</v>
      </c>
      <c r="H14" t="s">
        <v>17</v>
      </c>
      <c r="I14" s="6">
        <f>SUMIF($E$6:$E$999,H14,$C$6:$C$999)</f>
        <v>4.3902439024390238</v>
      </c>
    </row>
    <row r="15" spans="1:9">
      <c r="C15" s="6">
        <f t="shared" si="0"/>
        <v>8.0139372822299642</v>
      </c>
      <c r="D15" s="7">
        <v>23</v>
      </c>
      <c r="E15" t="s">
        <v>16</v>
      </c>
      <c r="F15" t="s">
        <v>34</v>
      </c>
      <c r="H15" t="s">
        <v>35</v>
      </c>
      <c r="I15" s="6">
        <f t="shared" ref="I15:I23" si="2">SUMIF($E$6:$E$999,H15,$C$6:$C$999)</f>
        <v>43.90243902439024</v>
      </c>
    </row>
    <row r="16" spans="1:9">
      <c r="C16" s="6">
        <f t="shared" si="0"/>
        <v>0.69686411149825778</v>
      </c>
      <c r="D16" s="7">
        <v>2</v>
      </c>
      <c r="E16" t="s">
        <v>17</v>
      </c>
      <c r="F16" t="s">
        <v>49</v>
      </c>
      <c r="H16" t="s">
        <v>16</v>
      </c>
      <c r="I16" s="6">
        <f t="shared" si="2"/>
        <v>349.47735191637616</v>
      </c>
    </row>
    <row r="17" spans="1:9">
      <c r="C17" s="6">
        <f t="shared" si="0"/>
        <v>10.452961672473867</v>
      </c>
      <c r="D17" s="7">
        <v>30</v>
      </c>
      <c r="E17" t="s">
        <v>14</v>
      </c>
      <c r="H17" t="s">
        <v>277</v>
      </c>
      <c r="I17" s="6">
        <f t="shared" si="2"/>
        <v>0</v>
      </c>
    </row>
    <row r="18" spans="1:9" ht="30">
      <c r="C18" s="6">
        <f t="shared" si="0"/>
        <v>6.2717770034843205</v>
      </c>
      <c r="D18" s="7">
        <v>18</v>
      </c>
      <c r="E18" t="s">
        <v>56</v>
      </c>
      <c r="F18" s="9" t="s">
        <v>422</v>
      </c>
      <c r="H18" t="s">
        <v>56</v>
      </c>
      <c r="I18" s="6">
        <f t="shared" si="2"/>
        <v>17.560975609756095</v>
      </c>
    </row>
    <row r="19" spans="1:9">
      <c r="C19" s="6">
        <f t="shared" si="0"/>
        <v>17.421602787456447</v>
      </c>
      <c r="D19" s="7">
        <v>50</v>
      </c>
      <c r="E19" t="s">
        <v>50</v>
      </c>
      <c r="F19" t="s">
        <v>423</v>
      </c>
      <c r="H19" t="s">
        <v>50</v>
      </c>
      <c r="I19" s="6">
        <f t="shared" si="2"/>
        <v>144.77351916376304</v>
      </c>
    </row>
    <row r="20" spans="1:9">
      <c r="A20" s="1">
        <v>40154</v>
      </c>
      <c r="B20" s="6">
        <f>SUM(C20:C31)</f>
        <v>80.487804878048777</v>
      </c>
      <c r="C20" s="6">
        <f t="shared" si="0"/>
        <v>13.937282229965156</v>
      </c>
      <c r="D20" s="7">
        <v>40</v>
      </c>
      <c r="E20" t="s">
        <v>13</v>
      </c>
      <c r="F20" t="s">
        <v>420</v>
      </c>
      <c r="H20" t="s">
        <v>19</v>
      </c>
      <c r="I20" s="6">
        <f t="shared" si="2"/>
        <v>32.404181184668992</v>
      </c>
    </row>
    <row r="21" spans="1:9">
      <c r="C21" s="6">
        <f t="shared" si="0"/>
        <v>9.0592334494773521</v>
      </c>
      <c r="D21" s="7">
        <v>26</v>
      </c>
      <c r="E21" t="s">
        <v>16</v>
      </c>
      <c r="F21" t="s">
        <v>33</v>
      </c>
      <c r="H21" t="s">
        <v>18</v>
      </c>
      <c r="I21" s="6">
        <f t="shared" si="2"/>
        <v>30.766550522648082</v>
      </c>
    </row>
    <row r="22" spans="1:9">
      <c r="C22" s="6">
        <f t="shared" si="0"/>
        <v>1.7421602787456445</v>
      </c>
      <c r="D22" s="7">
        <v>5</v>
      </c>
      <c r="E22" t="s">
        <v>265</v>
      </c>
      <c r="F22" t="s">
        <v>424</v>
      </c>
      <c r="H22" t="s">
        <v>265</v>
      </c>
      <c r="I22" s="6">
        <f t="shared" si="2"/>
        <v>45.421602787456436</v>
      </c>
    </row>
    <row r="23" spans="1:9" ht="15.75" thickBot="1">
      <c r="C23" s="6">
        <f t="shared" si="0"/>
        <v>13.066202090592334</v>
      </c>
      <c r="D23" s="7">
        <v>37.5</v>
      </c>
      <c r="E23" t="s">
        <v>15</v>
      </c>
      <c r="H23" s="16" t="s">
        <v>897</v>
      </c>
      <c r="I23" s="17">
        <f t="shared" si="2"/>
        <v>0</v>
      </c>
    </row>
    <row r="24" spans="1:9">
      <c r="C24" s="6">
        <f t="shared" si="0"/>
        <v>8.7108013937282234</v>
      </c>
      <c r="D24" s="7">
        <v>25</v>
      </c>
      <c r="E24" t="s">
        <v>19</v>
      </c>
      <c r="F24" t="s">
        <v>425</v>
      </c>
      <c r="H24" s="14" t="s">
        <v>504</v>
      </c>
      <c r="I24" s="6">
        <f>SUM(I6:I23)</f>
        <v>2194.3275261324043</v>
      </c>
    </row>
    <row r="25" spans="1:9">
      <c r="C25" s="6">
        <f t="shared" si="0"/>
        <v>6.2717770034843205</v>
      </c>
      <c r="D25" s="7">
        <v>18</v>
      </c>
      <c r="E25" t="s">
        <v>50</v>
      </c>
      <c r="F25" t="s">
        <v>165</v>
      </c>
    </row>
    <row r="26" spans="1:9">
      <c r="C26" s="6">
        <f t="shared" si="0"/>
        <v>8.7108013937282234</v>
      </c>
      <c r="D26" s="7">
        <v>25</v>
      </c>
      <c r="E26" t="s">
        <v>896</v>
      </c>
      <c r="F26" t="s">
        <v>426</v>
      </c>
    </row>
    <row r="27" spans="1:9">
      <c r="C27" s="6">
        <f t="shared" si="0"/>
        <v>0.69686411149825778</v>
      </c>
      <c r="D27" s="7">
        <v>2</v>
      </c>
      <c r="E27" t="s">
        <v>50</v>
      </c>
      <c r="F27" t="s">
        <v>427</v>
      </c>
    </row>
    <row r="28" spans="1:9">
      <c r="C28" s="6">
        <f t="shared" si="0"/>
        <v>5.2264808362369335</v>
      </c>
      <c r="D28" s="7">
        <v>15</v>
      </c>
      <c r="E28" t="s">
        <v>50</v>
      </c>
    </row>
    <row r="29" spans="1:9">
      <c r="C29" s="6">
        <f t="shared" si="0"/>
        <v>1.2195121951219512</v>
      </c>
      <c r="D29" s="7">
        <v>3.5</v>
      </c>
      <c r="E29" t="s">
        <v>14</v>
      </c>
      <c r="F29" t="s">
        <v>31</v>
      </c>
    </row>
    <row r="30" spans="1:9">
      <c r="C30" s="6">
        <f t="shared" si="0"/>
        <v>8.3623693379790947</v>
      </c>
      <c r="D30" s="7">
        <v>24</v>
      </c>
      <c r="E30" t="s">
        <v>16</v>
      </c>
      <c r="F30" t="s">
        <v>34</v>
      </c>
    </row>
    <row r="31" spans="1:9">
      <c r="C31" s="6">
        <f t="shared" si="0"/>
        <v>3.484320557491289</v>
      </c>
      <c r="D31" s="7">
        <v>10</v>
      </c>
      <c r="E31" t="s">
        <v>14</v>
      </c>
      <c r="F31" t="s">
        <v>29</v>
      </c>
    </row>
    <row r="32" spans="1:9">
      <c r="A32" s="1">
        <v>40155</v>
      </c>
      <c r="B32" s="6">
        <f>SUM(C32:C38)</f>
        <v>52.961672473867594</v>
      </c>
      <c r="C32" s="6">
        <f t="shared" si="0"/>
        <v>4.7038327526132404</v>
      </c>
      <c r="D32" s="7">
        <v>13.5</v>
      </c>
      <c r="E32" t="s">
        <v>16</v>
      </c>
      <c r="F32" t="s">
        <v>33</v>
      </c>
    </row>
    <row r="33" spans="1:6">
      <c r="C33" s="6">
        <f t="shared" si="0"/>
        <v>9.5818815331010452</v>
      </c>
      <c r="D33" s="7">
        <v>27.5</v>
      </c>
      <c r="E33" t="s">
        <v>15</v>
      </c>
    </row>
    <row r="34" spans="1:6">
      <c r="C34" s="6">
        <f t="shared" si="0"/>
        <v>25.087108013937282</v>
      </c>
      <c r="D34" s="7">
        <v>72</v>
      </c>
      <c r="E34" t="s">
        <v>12</v>
      </c>
    </row>
    <row r="35" spans="1:6">
      <c r="C35" s="6">
        <f t="shared" si="0"/>
        <v>4.529616724738676</v>
      </c>
      <c r="D35" s="7">
        <v>13</v>
      </c>
      <c r="E35" t="s">
        <v>16</v>
      </c>
      <c r="F35" t="s">
        <v>34</v>
      </c>
    </row>
    <row r="36" spans="1:6">
      <c r="C36" s="6">
        <f t="shared" si="0"/>
        <v>7.6655052264808363</v>
      </c>
      <c r="D36" s="7">
        <v>22</v>
      </c>
      <c r="E36" t="s">
        <v>14</v>
      </c>
      <c r="F36" t="s">
        <v>28</v>
      </c>
    </row>
    <row r="37" spans="1:6">
      <c r="C37" s="6">
        <f t="shared" si="0"/>
        <v>0.69686411149825778</v>
      </c>
      <c r="D37" s="7">
        <v>2</v>
      </c>
      <c r="E37" t="s">
        <v>35</v>
      </c>
    </row>
    <row r="38" spans="1:6">
      <c r="C38" s="6">
        <f t="shared" ref="C38:C69" si="3">IF(D38="","",D38/$B$3)</f>
        <v>0.69686411149825778</v>
      </c>
      <c r="D38" s="7">
        <v>2</v>
      </c>
      <c r="E38" t="s">
        <v>50</v>
      </c>
      <c r="F38" t="s">
        <v>428</v>
      </c>
    </row>
    <row r="39" spans="1:6">
      <c r="A39" s="1">
        <v>40156</v>
      </c>
      <c r="B39" s="6">
        <f>SUM(C39:C42)</f>
        <v>73.623693379790936</v>
      </c>
      <c r="C39" s="6">
        <f t="shared" si="3"/>
        <v>52.613240418118465</v>
      </c>
      <c r="D39" s="7">
        <v>151</v>
      </c>
      <c r="E39" t="s">
        <v>12</v>
      </c>
    </row>
    <row r="40" spans="1:6">
      <c r="C40" s="6">
        <f t="shared" si="3"/>
        <v>3.1358885017421603</v>
      </c>
      <c r="D40" s="7">
        <v>9</v>
      </c>
      <c r="E40" t="s">
        <v>16</v>
      </c>
      <c r="F40" t="s">
        <v>34</v>
      </c>
    </row>
    <row r="41" spans="1:6">
      <c r="C41" s="6">
        <f t="shared" si="3"/>
        <v>17.177700348432055</v>
      </c>
      <c r="D41" s="7">
        <v>49.3</v>
      </c>
      <c r="E41" t="s">
        <v>15</v>
      </c>
    </row>
    <row r="42" spans="1:6">
      <c r="C42" s="6">
        <f t="shared" si="3"/>
        <v>0.69686411149825778</v>
      </c>
      <c r="D42" s="7">
        <v>2</v>
      </c>
      <c r="E42" t="s">
        <v>17</v>
      </c>
      <c r="F42" t="s">
        <v>49</v>
      </c>
    </row>
    <row r="43" spans="1:6">
      <c r="A43" s="1">
        <v>40157</v>
      </c>
      <c r="B43" s="6">
        <f>SUM(C43:C45)</f>
        <v>77.285714285714278</v>
      </c>
      <c r="C43" s="6">
        <f t="shared" si="3"/>
        <v>58.98954703832753</v>
      </c>
      <c r="D43" s="7">
        <v>169.3</v>
      </c>
      <c r="E43" t="s">
        <v>15</v>
      </c>
    </row>
    <row r="44" spans="1:6">
      <c r="C44" s="6">
        <f t="shared" si="3"/>
        <v>14.11498257839721</v>
      </c>
      <c r="D44" s="7">
        <v>40.51</v>
      </c>
      <c r="E44" t="s">
        <v>12</v>
      </c>
    </row>
    <row r="45" spans="1:6">
      <c r="C45" s="6">
        <f t="shared" si="3"/>
        <v>4.1811846689895473</v>
      </c>
      <c r="D45" s="7">
        <v>12</v>
      </c>
      <c r="E45" t="s">
        <v>40</v>
      </c>
      <c r="F45" t="s">
        <v>429</v>
      </c>
    </row>
    <row r="46" spans="1:6">
      <c r="A46" s="1">
        <v>40158</v>
      </c>
      <c r="B46" s="6">
        <f>SUM(C46)</f>
        <v>0</v>
      </c>
      <c r="C46" s="6">
        <v>0</v>
      </c>
      <c r="E46" t="s">
        <v>430</v>
      </c>
    </row>
    <row r="47" spans="1:6">
      <c r="A47" s="1">
        <v>40159</v>
      </c>
      <c r="B47" s="6">
        <f>SUM(C47:C49)</f>
        <v>86.240418118466891</v>
      </c>
      <c r="C47" s="6">
        <f t="shared" si="3"/>
        <v>17.421602787456447</v>
      </c>
      <c r="D47" s="7">
        <v>50</v>
      </c>
      <c r="E47" t="s">
        <v>13</v>
      </c>
      <c r="F47" t="s">
        <v>925</v>
      </c>
    </row>
    <row r="48" spans="1:6">
      <c r="C48" s="6">
        <f t="shared" si="3"/>
        <v>56.275261324041807</v>
      </c>
      <c r="D48" s="7">
        <v>161.51</v>
      </c>
      <c r="E48" t="s">
        <v>12</v>
      </c>
    </row>
    <row r="49" spans="1:6">
      <c r="C49" s="6">
        <f t="shared" si="3"/>
        <v>12.543554006968641</v>
      </c>
      <c r="D49" s="7">
        <v>36</v>
      </c>
      <c r="E49" t="s">
        <v>37</v>
      </c>
    </row>
    <row r="50" spans="1:6">
      <c r="A50" s="1">
        <v>40160</v>
      </c>
      <c r="B50" s="6">
        <f>SUM(C50:C55)</f>
        <v>44.599303135888505</v>
      </c>
      <c r="C50" s="6">
        <f t="shared" si="3"/>
        <v>17.421602787456447</v>
      </c>
      <c r="D50" s="7">
        <v>50</v>
      </c>
      <c r="E50" t="s">
        <v>13</v>
      </c>
      <c r="F50" t="s">
        <v>925</v>
      </c>
    </row>
    <row r="51" spans="1:6">
      <c r="C51" s="6">
        <f t="shared" si="3"/>
        <v>1.3937282229965156</v>
      </c>
      <c r="D51" s="7">
        <v>4</v>
      </c>
      <c r="E51" t="s">
        <v>35</v>
      </c>
    </row>
    <row r="52" spans="1:6">
      <c r="C52" s="6">
        <f t="shared" si="3"/>
        <v>1.5679442508710801</v>
      </c>
      <c r="D52" s="7">
        <v>4.5</v>
      </c>
      <c r="E52" t="s">
        <v>14</v>
      </c>
    </row>
    <row r="53" spans="1:6">
      <c r="C53" s="6">
        <f t="shared" si="3"/>
        <v>2.4390243902439024</v>
      </c>
      <c r="D53" s="7">
        <v>7</v>
      </c>
      <c r="E53" t="s">
        <v>40</v>
      </c>
      <c r="F53" t="s">
        <v>431</v>
      </c>
    </row>
    <row r="54" spans="1:6">
      <c r="C54" s="6">
        <f t="shared" si="3"/>
        <v>15.505226480836237</v>
      </c>
      <c r="D54" s="7">
        <v>44.5</v>
      </c>
      <c r="E54" t="s">
        <v>16</v>
      </c>
      <c r="F54" t="s">
        <v>36</v>
      </c>
    </row>
    <row r="55" spans="1:6">
      <c r="C55" s="6">
        <f t="shared" si="3"/>
        <v>6.2717770034843205</v>
      </c>
      <c r="D55" s="7">
        <v>18</v>
      </c>
      <c r="E55" t="s">
        <v>15</v>
      </c>
    </row>
    <row r="56" spans="1:6">
      <c r="A56" s="1">
        <v>40161</v>
      </c>
      <c r="B56" s="6">
        <f>SUM(C56:C63)</f>
        <v>89.250871080139376</v>
      </c>
      <c r="C56" s="6">
        <f t="shared" si="3"/>
        <v>2.9616724738675959</v>
      </c>
      <c r="D56" s="7">
        <v>8.5</v>
      </c>
      <c r="E56" t="s">
        <v>16</v>
      </c>
      <c r="F56" t="s">
        <v>34</v>
      </c>
    </row>
    <row r="57" spans="1:6">
      <c r="C57" s="6">
        <f t="shared" si="3"/>
        <v>1.0452961672473868</v>
      </c>
      <c r="D57" s="7">
        <v>3</v>
      </c>
      <c r="E57" t="s">
        <v>56</v>
      </c>
      <c r="F57" t="s">
        <v>432</v>
      </c>
    </row>
    <row r="58" spans="1:6">
      <c r="C58" s="6">
        <f t="shared" si="3"/>
        <v>39.982578397212542</v>
      </c>
      <c r="D58" s="7">
        <v>114.75</v>
      </c>
      <c r="E58" t="s">
        <v>15</v>
      </c>
    </row>
    <row r="59" spans="1:6">
      <c r="C59" s="6">
        <f t="shared" si="3"/>
        <v>23.693379790940767</v>
      </c>
      <c r="D59" s="7">
        <v>68</v>
      </c>
      <c r="E59" t="s">
        <v>19</v>
      </c>
      <c r="F59" t="s">
        <v>433</v>
      </c>
    </row>
    <row r="60" spans="1:6">
      <c r="C60" s="6">
        <f t="shared" si="3"/>
        <v>17.421602787456447</v>
      </c>
      <c r="D60" s="7">
        <v>50</v>
      </c>
      <c r="E60" t="s">
        <v>12</v>
      </c>
    </row>
    <row r="61" spans="1:6">
      <c r="C61" s="6">
        <f t="shared" si="3"/>
        <v>1.3937282229965156</v>
      </c>
      <c r="D61" s="7">
        <v>4</v>
      </c>
      <c r="E61" t="s">
        <v>35</v>
      </c>
    </row>
    <row r="62" spans="1:6">
      <c r="C62" s="6">
        <f t="shared" si="3"/>
        <v>2.264808362369338</v>
      </c>
      <c r="D62" s="7">
        <v>6.5</v>
      </c>
      <c r="E62" t="s">
        <v>15</v>
      </c>
      <c r="F62" t="s">
        <v>434</v>
      </c>
    </row>
    <row r="63" spans="1:6">
      <c r="C63" s="6">
        <f t="shared" si="3"/>
        <v>0.48780487804878042</v>
      </c>
      <c r="D63" s="7">
        <v>1.4</v>
      </c>
      <c r="E63" t="s">
        <v>56</v>
      </c>
      <c r="F63" t="s">
        <v>149</v>
      </c>
    </row>
    <row r="64" spans="1:6">
      <c r="A64" s="1">
        <v>40162</v>
      </c>
      <c r="B64" s="6">
        <f>SUM(C64)</f>
        <v>0</v>
      </c>
      <c r="C64" s="6">
        <v>0</v>
      </c>
      <c r="E64" t="s">
        <v>430</v>
      </c>
    </row>
    <row r="65" spans="1:6">
      <c r="A65" s="1">
        <v>40163</v>
      </c>
      <c r="B65" s="6">
        <f>SUM(C65)</f>
        <v>0</v>
      </c>
      <c r="C65" s="6">
        <v>0</v>
      </c>
      <c r="E65" t="s">
        <v>430</v>
      </c>
    </row>
    <row r="66" spans="1:6">
      <c r="A66" s="1">
        <v>40164</v>
      </c>
      <c r="B66" s="6">
        <f>SUM(C66:C68)</f>
        <v>34.668989547038322</v>
      </c>
      <c r="C66" s="6">
        <f t="shared" si="3"/>
        <v>3.484320557491289</v>
      </c>
      <c r="D66" s="7">
        <v>10</v>
      </c>
      <c r="E66" t="s">
        <v>35</v>
      </c>
      <c r="F66" s="9"/>
    </row>
    <row r="67" spans="1:6">
      <c r="C67" s="6">
        <f t="shared" si="3"/>
        <v>13.763066202090592</v>
      </c>
      <c r="D67" s="7">
        <v>39.5</v>
      </c>
      <c r="E67" t="s">
        <v>16</v>
      </c>
      <c r="F67" t="s">
        <v>36</v>
      </c>
    </row>
    <row r="68" spans="1:6">
      <c r="C68" s="6">
        <f t="shared" si="3"/>
        <v>17.421602787456447</v>
      </c>
      <c r="D68" s="7">
        <v>50</v>
      </c>
      <c r="E68" t="s">
        <v>13</v>
      </c>
      <c r="F68" t="s">
        <v>925</v>
      </c>
    </row>
    <row r="69" spans="1:6">
      <c r="A69" s="1">
        <v>40165</v>
      </c>
      <c r="B69" s="6">
        <f>SUM(C69:C71)</f>
        <v>72.334494773519168</v>
      </c>
      <c r="C69" s="6">
        <f t="shared" si="3"/>
        <v>35.88850174216028</v>
      </c>
      <c r="D69" s="7">
        <v>103</v>
      </c>
      <c r="E69" t="s">
        <v>12</v>
      </c>
    </row>
    <row r="70" spans="1:6">
      <c r="C70" s="6">
        <f t="shared" ref="C70:C101" si="4">IF(D70="","",D70/$B$3)</f>
        <v>32.613240418118465</v>
      </c>
      <c r="D70" s="7">
        <v>93.6</v>
      </c>
      <c r="E70" t="s">
        <v>15</v>
      </c>
    </row>
    <row r="71" spans="1:6">
      <c r="C71" s="6">
        <f t="shared" si="4"/>
        <v>3.8327526132404182</v>
      </c>
      <c r="D71" s="7">
        <v>11</v>
      </c>
      <c r="E71" t="s">
        <v>16</v>
      </c>
      <c r="F71" t="s">
        <v>34</v>
      </c>
    </row>
    <row r="72" spans="1:6">
      <c r="A72" s="1">
        <v>40166</v>
      </c>
      <c r="B72" s="6">
        <f>SUM(C72:C78)</f>
        <v>100.90592334494772</v>
      </c>
      <c r="C72" s="6">
        <f t="shared" si="4"/>
        <v>34.843205574912893</v>
      </c>
      <c r="D72" s="7">
        <v>100</v>
      </c>
      <c r="E72" t="s">
        <v>12</v>
      </c>
    </row>
    <row r="73" spans="1:6">
      <c r="C73" s="6">
        <f t="shared" si="4"/>
        <v>8.8850174216027877</v>
      </c>
      <c r="D73" s="7">
        <v>25.5</v>
      </c>
      <c r="E73" t="s">
        <v>18</v>
      </c>
      <c r="F73" t="s">
        <v>792</v>
      </c>
    </row>
    <row r="74" spans="1:6">
      <c r="C74" s="6">
        <f t="shared" si="4"/>
        <v>1.0801393728222997</v>
      </c>
      <c r="D74" s="7">
        <v>3.1</v>
      </c>
      <c r="E74" t="s">
        <v>17</v>
      </c>
      <c r="F74" t="s">
        <v>435</v>
      </c>
    </row>
    <row r="75" spans="1:6">
      <c r="C75" s="6">
        <f t="shared" si="4"/>
        <v>3.8327526132404182</v>
      </c>
      <c r="D75" s="7">
        <v>11</v>
      </c>
      <c r="E75" t="s">
        <v>18</v>
      </c>
      <c r="F75" t="s">
        <v>793</v>
      </c>
    </row>
    <row r="76" spans="1:6">
      <c r="C76" s="6">
        <f t="shared" si="4"/>
        <v>34.843205574912893</v>
      </c>
      <c r="D76" s="7">
        <v>100</v>
      </c>
      <c r="E76" t="s">
        <v>12</v>
      </c>
    </row>
    <row r="77" spans="1:6">
      <c r="C77" s="6">
        <f t="shared" si="4"/>
        <v>12.543554006968641</v>
      </c>
      <c r="D77" s="7">
        <v>36</v>
      </c>
      <c r="E77" t="s">
        <v>15</v>
      </c>
    </row>
    <row r="78" spans="1:6">
      <c r="C78" s="6">
        <f t="shared" si="4"/>
        <v>4.8780487804878048</v>
      </c>
      <c r="D78" s="7">
        <v>14</v>
      </c>
      <c r="E78" t="s">
        <v>15</v>
      </c>
      <c r="F78" t="s">
        <v>436</v>
      </c>
    </row>
    <row r="79" spans="1:6">
      <c r="A79" s="1">
        <v>40167</v>
      </c>
      <c r="B79" s="6">
        <f>SUM(C79:C86)</f>
        <v>82.996515679442496</v>
      </c>
      <c r="C79" s="6">
        <f t="shared" si="4"/>
        <v>30.383275261324041</v>
      </c>
      <c r="D79" s="7">
        <v>87.2</v>
      </c>
      <c r="E79" t="s">
        <v>40</v>
      </c>
      <c r="F79" t="s">
        <v>926</v>
      </c>
    </row>
    <row r="80" spans="1:6">
      <c r="C80" s="6">
        <f t="shared" si="4"/>
        <v>6.968641114982578</v>
      </c>
      <c r="D80" s="7">
        <v>20</v>
      </c>
      <c r="E80" t="s">
        <v>14</v>
      </c>
      <c r="F80" t="s">
        <v>28</v>
      </c>
    </row>
    <row r="81" spans="1:6">
      <c r="C81" s="6">
        <f t="shared" si="4"/>
        <v>13.937282229965156</v>
      </c>
      <c r="D81" s="7">
        <v>40</v>
      </c>
      <c r="E81" t="s">
        <v>16</v>
      </c>
      <c r="F81" t="s">
        <v>34</v>
      </c>
    </row>
    <row r="82" spans="1:6">
      <c r="C82" s="6">
        <f t="shared" si="4"/>
        <v>17.421602787456447</v>
      </c>
      <c r="D82" s="7">
        <v>50</v>
      </c>
      <c r="E82" t="s">
        <v>50</v>
      </c>
      <c r="F82" t="s">
        <v>437</v>
      </c>
    </row>
    <row r="83" spans="1:6">
      <c r="C83" s="6">
        <f t="shared" si="4"/>
        <v>3.484320557491289</v>
      </c>
      <c r="D83" s="7">
        <v>10</v>
      </c>
      <c r="E83" t="s">
        <v>50</v>
      </c>
      <c r="F83" t="s">
        <v>438</v>
      </c>
    </row>
    <row r="84" spans="1:6">
      <c r="C84" s="6">
        <f t="shared" si="4"/>
        <v>6.968641114982578</v>
      </c>
      <c r="D84" s="7">
        <v>20</v>
      </c>
      <c r="E84" t="s">
        <v>50</v>
      </c>
      <c r="F84" t="s">
        <v>439</v>
      </c>
    </row>
    <row r="85" spans="1:6">
      <c r="C85" s="6">
        <f t="shared" si="4"/>
        <v>0.34843205574912889</v>
      </c>
      <c r="D85" s="7">
        <v>1</v>
      </c>
      <c r="E85" t="s">
        <v>50</v>
      </c>
      <c r="F85" t="s">
        <v>440</v>
      </c>
    </row>
    <row r="86" spans="1:6">
      <c r="C86" s="6">
        <f t="shared" si="4"/>
        <v>3.484320557491289</v>
      </c>
      <c r="D86" s="7">
        <v>10</v>
      </c>
      <c r="E86" t="s">
        <v>14</v>
      </c>
      <c r="F86" t="s">
        <v>28</v>
      </c>
    </row>
    <row r="87" spans="1:6">
      <c r="A87" s="1">
        <v>40168</v>
      </c>
      <c r="B87" s="6">
        <f>SUM(C87:C92)</f>
        <v>82.752613240418128</v>
      </c>
      <c r="C87" s="6">
        <f t="shared" si="4"/>
        <v>7.6655052264808363</v>
      </c>
      <c r="D87" s="7">
        <v>22</v>
      </c>
      <c r="E87" t="s">
        <v>14</v>
      </c>
    </row>
    <row r="88" spans="1:6">
      <c r="C88" s="6">
        <f t="shared" si="4"/>
        <v>29.965156794425084</v>
      </c>
      <c r="D88" s="7">
        <v>86</v>
      </c>
      <c r="E88" t="s">
        <v>15</v>
      </c>
    </row>
    <row r="89" spans="1:6">
      <c r="C89" s="6">
        <f t="shared" si="4"/>
        <v>24.21602787456446</v>
      </c>
      <c r="D89" s="7">
        <v>69.5</v>
      </c>
      <c r="E89" t="s">
        <v>50</v>
      </c>
      <c r="F89" t="s">
        <v>441</v>
      </c>
    </row>
    <row r="90" spans="1:6">
      <c r="C90" s="6">
        <f t="shared" si="4"/>
        <v>2.264808362369338</v>
      </c>
      <c r="D90" s="7">
        <v>6.5</v>
      </c>
      <c r="E90" t="s">
        <v>18</v>
      </c>
    </row>
    <row r="91" spans="1:6">
      <c r="C91" s="6">
        <f t="shared" si="4"/>
        <v>17.421602787456447</v>
      </c>
      <c r="D91" s="7">
        <v>50</v>
      </c>
      <c r="E91" t="s">
        <v>13</v>
      </c>
      <c r="F91" t="s">
        <v>442</v>
      </c>
    </row>
    <row r="92" spans="1:6">
      <c r="C92" s="6">
        <f t="shared" si="4"/>
        <v>1.2195121951219512</v>
      </c>
      <c r="D92" s="7">
        <v>3.5</v>
      </c>
      <c r="E92" t="s">
        <v>14</v>
      </c>
      <c r="F92" t="s">
        <v>443</v>
      </c>
    </row>
    <row r="93" spans="1:6">
      <c r="A93" s="1">
        <v>40169</v>
      </c>
      <c r="B93" s="6">
        <f>SUM(C93:C98)</f>
        <v>97.560975609756085</v>
      </c>
      <c r="C93" s="6">
        <f t="shared" si="4"/>
        <v>39.721254355400696</v>
      </c>
      <c r="D93" s="7">
        <v>114</v>
      </c>
      <c r="E93" t="s">
        <v>12</v>
      </c>
    </row>
    <row r="94" spans="1:6">
      <c r="C94" s="6">
        <f t="shared" si="4"/>
        <v>3.484320557491289</v>
      </c>
      <c r="D94" s="7">
        <v>10</v>
      </c>
      <c r="E94" t="s">
        <v>18</v>
      </c>
      <c r="F94" t="s">
        <v>793</v>
      </c>
    </row>
    <row r="95" spans="1:6">
      <c r="C95" s="6">
        <f t="shared" si="4"/>
        <v>0.69686411149825778</v>
      </c>
      <c r="D95" s="7">
        <v>2</v>
      </c>
      <c r="E95" t="s">
        <v>40</v>
      </c>
      <c r="F95" t="s">
        <v>444</v>
      </c>
    </row>
    <row r="96" spans="1:6">
      <c r="C96" s="6">
        <f t="shared" si="4"/>
        <v>0.34843205574912889</v>
      </c>
      <c r="D96" s="7">
        <v>1</v>
      </c>
      <c r="E96" t="s">
        <v>17</v>
      </c>
      <c r="F96" t="s">
        <v>445</v>
      </c>
    </row>
    <row r="97" spans="1:6">
      <c r="C97" s="6">
        <f t="shared" si="4"/>
        <v>29.616724738675956</v>
      </c>
      <c r="D97" s="7">
        <v>85</v>
      </c>
      <c r="E97" t="s">
        <v>12</v>
      </c>
      <c r="F97" s="9"/>
    </row>
    <row r="98" spans="1:6">
      <c r="C98" s="6">
        <f t="shared" si="4"/>
        <v>23.693379790940767</v>
      </c>
      <c r="D98" s="7">
        <v>68</v>
      </c>
      <c r="E98" t="s">
        <v>12</v>
      </c>
    </row>
    <row r="99" spans="1:6">
      <c r="A99" s="1">
        <v>40170</v>
      </c>
      <c r="B99" s="6">
        <f>SUM(C99:C103)</f>
        <v>50.804878048780481</v>
      </c>
      <c r="C99" s="6">
        <f t="shared" si="4"/>
        <v>2.7177700348432055</v>
      </c>
      <c r="D99" s="7">
        <v>7.8</v>
      </c>
      <c r="E99" t="s">
        <v>18</v>
      </c>
    </row>
    <row r="100" spans="1:6">
      <c r="C100" s="6">
        <f t="shared" si="4"/>
        <v>21.257839721254353</v>
      </c>
      <c r="D100" s="7">
        <v>61.01</v>
      </c>
      <c r="E100" t="s">
        <v>12</v>
      </c>
    </row>
    <row r="101" spans="1:6">
      <c r="C101" s="6">
        <f t="shared" si="4"/>
        <v>10.452961672473867</v>
      </c>
      <c r="D101" s="7">
        <v>30</v>
      </c>
      <c r="E101" t="s">
        <v>16</v>
      </c>
      <c r="F101" t="s">
        <v>446</v>
      </c>
    </row>
    <row r="102" spans="1:6">
      <c r="C102" s="6">
        <f t="shared" ref="C102:C104" si="5">IF(D102="","",D102/$B$3)</f>
        <v>12.195121951219512</v>
      </c>
      <c r="D102" s="7">
        <v>35</v>
      </c>
      <c r="E102" t="s">
        <v>16</v>
      </c>
      <c r="F102" t="s">
        <v>447</v>
      </c>
    </row>
    <row r="103" spans="1:6">
      <c r="C103" s="6">
        <f t="shared" si="5"/>
        <v>4.1811846689895473</v>
      </c>
      <c r="D103" s="7">
        <v>12</v>
      </c>
      <c r="E103" t="s">
        <v>35</v>
      </c>
    </row>
    <row r="104" spans="1:6">
      <c r="A104" s="1">
        <v>40171</v>
      </c>
      <c r="B104" s="6">
        <f>SUM(C104:C110)</f>
        <v>332.52264808362366</v>
      </c>
      <c r="C104" s="6">
        <f t="shared" si="5"/>
        <v>4.1811846689895473</v>
      </c>
      <c r="D104" s="7">
        <v>12</v>
      </c>
      <c r="E104" t="s">
        <v>35</v>
      </c>
    </row>
    <row r="105" spans="1:6">
      <c r="C105" s="6">
        <v>282</v>
      </c>
      <c r="E105" t="s">
        <v>40</v>
      </c>
      <c r="F105" t="s">
        <v>448</v>
      </c>
    </row>
    <row r="106" spans="1:6">
      <c r="C106" s="6">
        <f t="shared" ref="C106:C117" si="6">IF(D106="","",D106/$B$3)</f>
        <v>8.7108013937282234</v>
      </c>
      <c r="D106" s="7">
        <v>25</v>
      </c>
      <c r="E106" t="s">
        <v>16</v>
      </c>
      <c r="F106" t="s">
        <v>34</v>
      </c>
    </row>
    <row r="107" spans="1:6">
      <c r="C107" s="6">
        <f t="shared" si="6"/>
        <v>5.2264808362369335</v>
      </c>
      <c r="D107" s="7">
        <v>15</v>
      </c>
      <c r="E107" t="s">
        <v>50</v>
      </c>
      <c r="F107" t="s">
        <v>449</v>
      </c>
    </row>
    <row r="108" spans="1:6">
      <c r="C108" s="6">
        <f t="shared" si="6"/>
        <v>10.452961672473867</v>
      </c>
      <c r="D108" s="7">
        <v>30</v>
      </c>
      <c r="E108" t="s">
        <v>50</v>
      </c>
      <c r="F108" t="s">
        <v>423</v>
      </c>
    </row>
    <row r="109" spans="1:6">
      <c r="C109" s="6">
        <f t="shared" si="6"/>
        <v>1.7421602787456445</v>
      </c>
      <c r="D109" s="7">
        <v>5</v>
      </c>
      <c r="E109" t="s">
        <v>50</v>
      </c>
      <c r="F109" t="s">
        <v>450</v>
      </c>
    </row>
    <row r="110" spans="1:6" ht="30">
      <c r="C110" s="6">
        <f t="shared" si="6"/>
        <v>20.209059233449477</v>
      </c>
      <c r="D110" s="7">
        <v>58</v>
      </c>
      <c r="E110" t="s">
        <v>16</v>
      </c>
      <c r="F110" s="9" t="s">
        <v>451</v>
      </c>
    </row>
    <row r="111" spans="1:6">
      <c r="A111" s="1">
        <v>40172</v>
      </c>
      <c r="B111" s="6">
        <f>SUM(C111:C114)</f>
        <v>37.630662020905923</v>
      </c>
      <c r="C111" s="6">
        <f t="shared" si="6"/>
        <v>4.1811846689895473</v>
      </c>
      <c r="D111" s="7">
        <v>12</v>
      </c>
      <c r="E111" t="s">
        <v>35</v>
      </c>
    </row>
    <row r="112" spans="1:6">
      <c r="C112" s="6">
        <f t="shared" si="6"/>
        <v>17.421602787456447</v>
      </c>
      <c r="D112" s="7">
        <v>50</v>
      </c>
      <c r="E112" t="s">
        <v>16</v>
      </c>
      <c r="F112" t="s">
        <v>452</v>
      </c>
    </row>
    <row r="113" spans="1:6">
      <c r="C113" s="6">
        <f t="shared" si="6"/>
        <v>5.5749128919860622</v>
      </c>
      <c r="D113" s="7">
        <v>16</v>
      </c>
      <c r="E113" t="s">
        <v>15</v>
      </c>
    </row>
    <row r="114" spans="1:6">
      <c r="C114" s="6">
        <f t="shared" si="6"/>
        <v>10.452961672473867</v>
      </c>
      <c r="D114" s="7">
        <v>30</v>
      </c>
      <c r="E114" t="s">
        <v>16</v>
      </c>
      <c r="F114" t="s">
        <v>453</v>
      </c>
    </row>
    <row r="115" spans="1:6">
      <c r="A115" s="1">
        <v>40173</v>
      </c>
      <c r="B115" s="6">
        <f>SUM(C115:C123)</f>
        <v>140.0348432055749</v>
      </c>
      <c r="C115" s="6">
        <f t="shared" si="6"/>
        <v>4.1811846689895473</v>
      </c>
      <c r="D115" s="7">
        <v>12</v>
      </c>
      <c r="E115" t="s">
        <v>35</v>
      </c>
    </row>
    <row r="116" spans="1:6">
      <c r="C116" s="6">
        <f t="shared" si="6"/>
        <v>6.968641114982578</v>
      </c>
      <c r="D116" s="7">
        <v>20</v>
      </c>
      <c r="E116" t="s">
        <v>265</v>
      </c>
      <c r="F116" t="s">
        <v>52</v>
      </c>
    </row>
    <row r="117" spans="1:6">
      <c r="C117" s="6">
        <f t="shared" si="6"/>
        <v>10.452961672473867</v>
      </c>
      <c r="D117" s="7">
        <v>30</v>
      </c>
      <c r="E117" t="s">
        <v>13</v>
      </c>
      <c r="F117" t="s">
        <v>463</v>
      </c>
    </row>
    <row r="118" spans="1:6">
      <c r="C118" s="6">
        <v>28</v>
      </c>
      <c r="E118" t="s">
        <v>265</v>
      </c>
      <c r="F118" t="s">
        <v>454</v>
      </c>
    </row>
    <row r="119" spans="1:6">
      <c r="C119" s="6">
        <v>42</v>
      </c>
      <c r="E119" t="s">
        <v>40</v>
      </c>
      <c r="F119" t="s">
        <v>455</v>
      </c>
    </row>
    <row r="120" spans="1:6">
      <c r="C120" s="6">
        <f t="shared" ref="C120:C183" si="7">IF(D120="","",D120/$B$3)</f>
        <v>10.452961672473867</v>
      </c>
      <c r="D120" s="7">
        <v>30</v>
      </c>
      <c r="E120" t="s">
        <v>16</v>
      </c>
      <c r="F120" t="s">
        <v>34</v>
      </c>
    </row>
    <row r="121" spans="1:6">
      <c r="C121" s="6">
        <f t="shared" si="7"/>
        <v>14.634146341463413</v>
      </c>
      <c r="D121" s="7">
        <v>42</v>
      </c>
      <c r="E121" t="s">
        <v>40</v>
      </c>
      <c r="F121" t="s">
        <v>927</v>
      </c>
    </row>
    <row r="122" spans="1:6">
      <c r="C122" s="6">
        <f t="shared" si="7"/>
        <v>5.2264808362369335</v>
      </c>
      <c r="D122" s="7">
        <v>15</v>
      </c>
      <c r="E122" t="s">
        <v>56</v>
      </c>
      <c r="F122" t="s">
        <v>244</v>
      </c>
    </row>
    <row r="123" spans="1:6">
      <c r="C123" s="6">
        <f t="shared" si="7"/>
        <v>18.118466898954704</v>
      </c>
      <c r="D123" s="7">
        <v>52</v>
      </c>
      <c r="E123" t="s">
        <v>16</v>
      </c>
      <c r="F123" t="s">
        <v>36</v>
      </c>
    </row>
    <row r="124" spans="1:6">
      <c r="A124" s="1">
        <v>40174</v>
      </c>
      <c r="B124" s="6">
        <f>SUM(C124:C128)</f>
        <v>45.296167247386755</v>
      </c>
      <c r="C124" s="6">
        <f t="shared" si="7"/>
        <v>6.968641114982578</v>
      </c>
      <c r="D124" s="7">
        <v>20</v>
      </c>
      <c r="E124" t="s">
        <v>14</v>
      </c>
    </row>
    <row r="125" spans="1:6">
      <c r="C125" s="6">
        <f t="shared" si="7"/>
        <v>3.484320557491289</v>
      </c>
      <c r="D125" s="7">
        <v>10</v>
      </c>
      <c r="E125" t="s">
        <v>265</v>
      </c>
      <c r="F125" t="s">
        <v>52</v>
      </c>
    </row>
    <row r="126" spans="1:6">
      <c r="C126" s="6">
        <f t="shared" si="7"/>
        <v>20.905923344947734</v>
      </c>
      <c r="D126" s="7">
        <v>60</v>
      </c>
      <c r="E126" t="s">
        <v>13</v>
      </c>
      <c r="F126" t="s">
        <v>464</v>
      </c>
    </row>
    <row r="127" spans="1:6">
      <c r="C127" s="6">
        <f t="shared" si="7"/>
        <v>4.1811846689895473</v>
      </c>
      <c r="D127" s="7">
        <v>12</v>
      </c>
      <c r="E127" t="s">
        <v>35</v>
      </c>
    </row>
    <row r="128" spans="1:6">
      <c r="C128" s="6">
        <f t="shared" si="7"/>
        <v>9.7560975609756095</v>
      </c>
      <c r="D128" s="7">
        <v>28</v>
      </c>
      <c r="E128" t="s">
        <v>16</v>
      </c>
      <c r="F128" t="s">
        <v>36</v>
      </c>
    </row>
    <row r="129" spans="1:6">
      <c r="A129" s="1">
        <v>40175</v>
      </c>
      <c r="B129" s="6">
        <f>SUM(C129:C135)</f>
        <v>60.975609756097555</v>
      </c>
      <c r="C129" s="6">
        <f t="shared" si="7"/>
        <v>20.905923344947734</v>
      </c>
      <c r="D129" s="7">
        <v>60</v>
      </c>
      <c r="E129" t="s">
        <v>13</v>
      </c>
      <c r="F129" t="s">
        <v>464</v>
      </c>
    </row>
    <row r="130" spans="1:6">
      <c r="C130" s="6">
        <f t="shared" si="7"/>
        <v>4.1811846689895473</v>
      </c>
      <c r="D130" s="7">
        <v>12</v>
      </c>
      <c r="E130" t="s">
        <v>35</v>
      </c>
    </row>
    <row r="131" spans="1:6">
      <c r="C131" s="6">
        <f t="shared" si="7"/>
        <v>2.7874564459930311</v>
      </c>
      <c r="D131" s="7">
        <v>8</v>
      </c>
      <c r="E131" t="s">
        <v>40</v>
      </c>
      <c r="F131" t="s">
        <v>456</v>
      </c>
    </row>
    <row r="132" spans="1:6">
      <c r="C132" s="6">
        <f t="shared" si="7"/>
        <v>14.982578397212542</v>
      </c>
      <c r="D132" s="7">
        <v>43</v>
      </c>
      <c r="E132" t="s">
        <v>16</v>
      </c>
      <c r="F132" t="s">
        <v>34</v>
      </c>
    </row>
    <row r="133" spans="1:6">
      <c r="C133" s="6">
        <f t="shared" si="7"/>
        <v>3.484320557491289</v>
      </c>
      <c r="D133" s="7">
        <v>10</v>
      </c>
      <c r="E133" t="s">
        <v>40</v>
      </c>
      <c r="F133" t="s">
        <v>457</v>
      </c>
    </row>
    <row r="134" spans="1:6">
      <c r="C134" s="6">
        <f t="shared" si="7"/>
        <v>4.1811846689895473</v>
      </c>
      <c r="D134" s="7">
        <v>12</v>
      </c>
      <c r="E134" t="s">
        <v>50</v>
      </c>
      <c r="F134" t="s">
        <v>458</v>
      </c>
    </row>
    <row r="135" spans="1:6">
      <c r="C135" s="6">
        <f t="shared" si="7"/>
        <v>10.452961672473867</v>
      </c>
      <c r="D135" s="7">
        <v>30</v>
      </c>
      <c r="E135" t="s">
        <v>14</v>
      </c>
    </row>
    <row r="136" spans="1:6">
      <c r="A136" s="1">
        <v>40176</v>
      </c>
      <c r="B136" s="6">
        <f>SUM(C136:C145)</f>
        <v>100.69686411149826</v>
      </c>
      <c r="C136" s="6">
        <f t="shared" si="7"/>
        <v>20.905923344947734</v>
      </c>
      <c r="D136" s="7">
        <v>60</v>
      </c>
      <c r="E136" t="s">
        <v>13</v>
      </c>
      <c r="F136" t="s">
        <v>464</v>
      </c>
    </row>
    <row r="137" spans="1:6">
      <c r="C137" s="6">
        <f t="shared" si="7"/>
        <v>4.1811846689895473</v>
      </c>
      <c r="D137" s="7">
        <v>12</v>
      </c>
      <c r="E137" t="s">
        <v>35</v>
      </c>
    </row>
    <row r="138" spans="1:6">
      <c r="C138" s="6">
        <f t="shared" si="7"/>
        <v>8.7108013937282234</v>
      </c>
      <c r="D138" s="7">
        <v>25</v>
      </c>
      <c r="E138" t="s">
        <v>16</v>
      </c>
      <c r="F138" t="s">
        <v>33</v>
      </c>
    </row>
    <row r="139" spans="1:6">
      <c r="C139" s="6">
        <f t="shared" si="7"/>
        <v>17.421602787456447</v>
      </c>
      <c r="D139" s="7">
        <v>50</v>
      </c>
      <c r="E139" t="s">
        <v>50</v>
      </c>
      <c r="F139" s="9" t="s">
        <v>362</v>
      </c>
    </row>
    <row r="140" spans="1:6">
      <c r="C140" s="6">
        <f t="shared" si="7"/>
        <v>12.195121951219512</v>
      </c>
      <c r="D140" s="7">
        <v>35</v>
      </c>
      <c r="E140" t="s">
        <v>50</v>
      </c>
      <c r="F140" t="s">
        <v>460</v>
      </c>
    </row>
    <row r="141" spans="1:6">
      <c r="C141" s="6">
        <f t="shared" si="7"/>
        <v>10.452961672473867</v>
      </c>
      <c r="D141" s="7">
        <v>30</v>
      </c>
      <c r="E141" t="s">
        <v>50</v>
      </c>
      <c r="F141" t="s">
        <v>459</v>
      </c>
    </row>
    <row r="142" spans="1:6">
      <c r="C142" s="6">
        <f t="shared" si="7"/>
        <v>2.0905923344947737</v>
      </c>
      <c r="D142" s="7">
        <v>6</v>
      </c>
      <c r="E142" t="s">
        <v>16</v>
      </c>
      <c r="F142" t="s">
        <v>34</v>
      </c>
    </row>
    <row r="143" spans="1:6">
      <c r="C143" s="6">
        <f t="shared" si="7"/>
        <v>1.7421602787456445</v>
      </c>
      <c r="D143" s="7">
        <v>5</v>
      </c>
      <c r="E143" t="s">
        <v>40</v>
      </c>
      <c r="F143" t="s">
        <v>461</v>
      </c>
    </row>
    <row r="144" spans="1:6">
      <c r="C144" s="6">
        <f t="shared" si="7"/>
        <v>0.34843205574912889</v>
      </c>
      <c r="D144" s="7">
        <v>1</v>
      </c>
      <c r="E144" t="s">
        <v>50</v>
      </c>
      <c r="F144" t="s">
        <v>462</v>
      </c>
    </row>
    <row r="145" spans="1:6">
      <c r="C145" s="6">
        <f t="shared" si="7"/>
        <v>22.648083623693378</v>
      </c>
      <c r="D145" s="7">
        <v>65</v>
      </c>
      <c r="E145" t="s">
        <v>16</v>
      </c>
      <c r="F145" t="s">
        <v>36</v>
      </c>
    </row>
    <row r="146" spans="1:6">
      <c r="A146" s="1">
        <v>40177</v>
      </c>
      <c r="B146" s="6">
        <f>SUM(C146:C151)</f>
        <v>91.811846689895475</v>
      </c>
      <c r="C146" s="6">
        <f t="shared" si="7"/>
        <v>20.905923344947734</v>
      </c>
      <c r="D146" s="7">
        <v>60</v>
      </c>
      <c r="E146" t="s">
        <v>13</v>
      </c>
      <c r="F146" t="s">
        <v>464</v>
      </c>
    </row>
    <row r="147" spans="1:6">
      <c r="C147" s="6">
        <f t="shared" si="7"/>
        <v>4.1811846689895473</v>
      </c>
      <c r="D147" s="7">
        <v>12</v>
      </c>
      <c r="E147" t="s">
        <v>35</v>
      </c>
    </row>
    <row r="148" spans="1:6">
      <c r="C148" s="6">
        <f t="shared" si="7"/>
        <v>7.8397212543554007</v>
      </c>
      <c r="D148" s="7">
        <v>22.5</v>
      </c>
      <c r="E148" t="s">
        <v>18</v>
      </c>
      <c r="F148" t="s">
        <v>794</v>
      </c>
    </row>
    <row r="149" spans="1:6">
      <c r="C149" s="6">
        <f t="shared" si="7"/>
        <v>8.7108013937282234</v>
      </c>
      <c r="D149" s="7">
        <v>25</v>
      </c>
      <c r="E149" t="s">
        <v>16</v>
      </c>
      <c r="F149" t="s">
        <v>36</v>
      </c>
    </row>
    <row r="150" spans="1:6">
      <c r="C150" s="6">
        <f t="shared" si="7"/>
        <v>43.205574912891983</v>
      </c>
      <c r="D150" s="7">
        <v>124</v>
      </c>
      <c r="E150" t="s">
        <v>12</v>
      </c>
    </row>
    <row r="151" spans="1:6">
      <c r="C151" s="6">
        <f t="shared" si="7"/>
        <v>6.968641114982578</v>
      </c>
      <c r="D151" s="7">
        <v>20</v>
      </c>
      <c r="E151" t="s">
        <v>16</v>
      </c>
      <c r="F151" t="s">
        <v>33</v>
      </c>
    </row>
    <row r="152" spans="1:6">
      <c r="A152" s="1">
        <v>40178</v>
      </c>
      <c r="B152" s="6">
        <f>SUM(C152:C162)</f>
        <v>95.121951219512184</v>
      </c>
      <c r="C152" s="6">
        <f t="shared" si="7"/>
        <v>20.905923344947734</v>
      </c>
      <c r="D152" s="7">
        <v>60</v>
      </c>
      <c r="E152" t="s">
        <v>13</v>
      </c>
      <c r="F152" t="s">
        <v>465</v>
      </c>
    </row>
    <row r="153" spans="1:6">
      <c r="C153" s="6">
        <f t="shared" si="7"/>
        <v>1.7421602787456445</v>
      </c>
      <c r="D153" s="7">
        <v>5</v>
      </c>
      <c r="E153" t="s">
        <v>35</v>
      </c>
    </row>
    <row r="154" spans="1:6">
      <c r="C154" s="6">
        <f t="shared" si="7"/>
        <v>6.2717770034843205</v>
      </c>
      <c r="D154" s="7">
        <v>18</v>
      </c>
      <c r="E154" t="s">
        <v>16</v>
      </c>
      <c r="F154" t="s">
        <v>33</v>
      </c>
    </row>
    <row r="155" spans="1:6">
      <c r="C155" s="6">
        <f t="shared" si="7"/>
        <v>34.843205574912893</v>
      </c>
      <c r="D155" s="7">
        <v>100</v>
      </c>
      <c r="E155" t="s">
        <v>40</v>
      </c>
      <c r="F155" t="s">
        <v>466</v>
      </c>
    </row>
    <row r="156" spans="1:6">
      <c r="C156" s="6">
        <f t="shared" si="7"/>
        <v>20.905923344947734</v>
      </c>
      <c r="D156" s="7">
        <v>60</v>
      </c>
      <c r="E156" t="s">
        <v>40</v>
      </c>
      <c r="F156" t="s">
        <v>467</v>
      </c>
    </row>
    <row r="157" spans="1:6">
      <c r="C157" s="6">
        <f t="shared" si="7"/>
        <v>2.7874564459930311</v>
      </c>
      <c r="D157" s="7">
        <v>8</v>
      </c>
      <c r="E157" t="s">
        <v>56</v>
      </c>
    </row>
    <row r="158" spans="1:6">
      <c r="C158" s="6">
        <f t="shared" si="7"/>
        <v>1.7421602787456445</v>
      </c>
      <c r="D158" s="7">
        <v>5</v>
      </c>
      <c r="E158" t="s">
        <v>265</v>
      </c>
      <c r="F158" t="s">
        <v>52</v>
      </c>
    </row>
    <row r="159" spans="1:6">
      <c r="C159" s="6">
        <f t="shared" si="7"/>
        <v>1.0452961672473868</v>
      </c>
      <c r="D159" s="7">
        <v>3</v>
      </c>
      <c r="E159" t="s">
        <v>40</v>
      </c>
      <c r="F159" t="s">
        <v>471</v>
      </c>
    </row>
    <row r="160" spans="1:6">
      <c r="C160" s="6">
        <f t="shared" si="7"/>
        <v>2.4390243902439024</v>
      </c>
      <c r="D160" s="7">
        <v>7</v>
      </c>
      <c r="E160" t="s">
        <v>265</v>
      </c>
      <c r="F160" t="s">
        <v>52</v>
      </c>
    </row>
    <row r="161" spans="1:6">
      <c r="C161" s="6">
        <f t="shared" si="7"/>
        <v>1.7421602787456445</v>
      </c>
      <c r="D161" s="7">
        <v>5</v>
      </c>
      <c r="E161" t="s">
        <v>14</v>
      </c>
      <c r="F161" t="s">
        <v>469</v>
      </c>
    </row>
    <row r="162" spans="1:6">
      <c r="C162" s="6">
        <f t="shared" si="7"/>
        <v>0.69686411149825778</v>
      </c>
      <c r="D162" s="7">
        <v>2</v>
      </c>
      <c r="E162" t="s">
        <v>56</v>
      </c>
      <c r="F162" t="s">
        <v>470</v>
      </c>
    </row>
    <row r="163" spans="1:6">
      <c r="A163" s="1">
        <v>40179</v>
      </c>
      <c r="B163" s="6">
        <f>SUM(C163:C170)</f>
        <v>63.937282229965149</v>
      </c>
      <c r="C163" s="6">
        <f t="shared" si="7"/>
        <v>20.905923344947734</v>
      </c>
      <c r="D163" s="7">
        <v>60</v>
      </c>
      <c r="E163" t="s">
        <v>13</v>
      </c>
      <c r="F163" t="s">
        <v>465</v>
      </c>
    </row>
    <row r="164" spans="1:6">
      <c r="C164" s="6">
        <f t="shared" si="7"/>
        <v>1.7421602787456445</v>
      </c>
      <c r="D164" s="7">
        <v>5</v>
      </c>
      <c r="E164" t="s">
        <v>35</v>
      </c>
    </row>
    <row r="165" spans="1:6">
      <c r="C165" s="6">
        <f t="shared" si="7"/>
        <v>10.452961672473867</v>
      </c>
      <c r="D165" s="7">
        <v>30</v>
      </c>
      <c r="E165" t="s">
        <v>40</v>
      </c>
      <c r="F165" t="s">
        <v>468</v>
      </c>
    </row>
    <row r="166" spans="1:6">
      <c r="C166" s="6">
        <f t="shared" si="7"/>
        <v>13.937282229965156</v>
      </c>
      <c r="D166" s="7">
        <v>40</v>
      </c>
      <c r="E166" t="s">
        <v>16</v>
      </c>
      <c r="F166" t="s">
        <v>34</v>
      </c>
    </row>
    <row r="167" spans="1:6">
      <c r="C167" s="6">
        <f t="shared" si="7"/>
        <v>0.87108013937282225</v>
      </c>
      <c r="D167" s="7">
        <v>2.5</v>
      </c>
      <c r="E167" t="s">
        <v>14</v>
      </c>
      <c r="F167" t="s">
        <v>43</v>
      </c>
    </row>
    <row r="168" spans="1:6">
      <c r="C168" s="6">
        <f t="shared" si="7"/>
        <v>1.0452961672473868</v>
      </c>
      <c r="D168" s="7">
        <v>3</v>
      </c>
      <c r="E168" t="s">
        <v>265</v>
      </c>
      <c r="F168" t="s">
        <v>52</v>
      </c>
    </row>
    <row r="169" spans="1:6">
      <c r="C169" s="6">
        <f t="shared" si="7"/>
        <v>11.498257839721253</v>
      </c>
      <c r="D169" s="7">
        <v>33</v>
      </c>
      <c r="E169" t="s">
        <v>16</v>
      </c>
      <c r="F169" t="s">
        <v>453</v>
      </c>
    </row>
    <row r="170" spans="1:6">
      <c r="C170" s="6">
        <f t="shared" si="7"/>
        <v>3.484320557491289</v>
      </c>
      <c r="D170" s="7">
        <v>10</v>
      </c>
      <c r="E170" t="s">
        <v>16</v>
      </c>
      <c r="F170" t="s">
        <v>472</v>
      </c>
    </row>
    <row r="171" spans="1:6">
      <c r="A171" s="1">
        <v>40180</v>
      </c>
      <c r="B171" s="6">
        <f>SUM(C171:C175)</f>
        <v>64.285714285714278</v>
      </c>
      <c r="C171" s="6">
        <f t="shared" si="7"/>
        <v>13.588850174216027</v>
      </c>
      <c r="D171" s="7">
        <v>39</v>
      </c>
      <c r="E171" t="s">
        <v>15</v>
      </c>
    </row>
    <row r="172" spans="1:6">
      <c r="C172" s="6">
        <f t="shared" si="7"/>
        <v>41.811846689895468</v>
      </c>
      <c r="D172" s="7">
        <v>120</v>
      </c>
      <c r="E172" t="s">
        <v>12</v>
      </c>
    </row>
    <row r="173" spans="1:6">
      <c r="C173" s="6">
        <f t="shared" si="7"/>
        <v>6.968641114982578</v>
      </c>
      <c r="D173" s="7">
        <v>20</v>
      </c>
      <c r="E173" t="s">
        <v>14</v>
      </c>
    </row>
    <row r="174" spans="1:6">
      <c r="C174" s="6">
        <f t="shared" si="7"/>
        <v>0.17421602787456444</v>
      </c>
      <c r="D174" s="7">
        <v>0.5</v>
      </c>
      <c r="E174" t="s">
        <v>17</v>
      </c>
      <c r="F174" t="s">
        <v>632</v>
      </c>
    </row>
    <row r="175" spans="1:6">
      <c r="C175" s="6">
        <f t="shared" si="7"/>
        <v>1.7421602787456445</v>
      </c>
      <c r="D175" s="7">
        <v>5</v>
      </c>
      <c r="E175" t="s">
        <v>18</v>
      </c>
      <c r="F175" t="s">
        <v>633</v>
      </c>
    </row>
    <row r="176" spans="1:6">
      <c r="C176" s="6" t="str">
        <f t="shared" si="7"/>
        <v/>
      </c>
    </row>
    <row r="177" spans="3:3">
      <c r="C177" s="6" t="str">
        <f t="shared" si="7"/>
        <v/>
      </c>
    </row>
    <row r="178" spans="3:3">
      <c r="C178" s="6" t="str">
        <f t="shared" si="7"/>
        <v/>
      </c>
    </row>
    <row r="179" spans="3:3">
      <c r="C179" s="6" t="str">
        <f t="shared" si="7"/>
        <v/>
      </c>
    </row>
    <row r="180" spans="3:3">
      <c r="C180" s="6" t="str">
        <f t="shared" si="7"/>
        <v/>
      </c>
    </row>
    <row r="181" spans="3:3">
      <c r="C181" s="6" t="str">
        <f t="shared" si="7"/>
        <v/>
      </c>
    </row>
    <row r="182" spans="3:3">
      <c r="C182" s="6" t="str">
        <f t="shared" si="7"/>
        <v/>
      </c>
    </row>
    <row r="183" spans="3:3">
      <c r="C183" s="6" t="str">
        <f t="shared" si="7"/>
        <v/>
      </c>
    </row>
    <row r="184" spans="3:3">
      <c r="C184" s="6" t="str">
        <f t="shared" ref="C184:C247" si="8">IF(D184="","",D184/$B$3)</f>
        <v/>
      </c>
    </row>
    <row r="185" spans="3:3">
      <c r="C185" s="6" t="str">
        <f t="shared" si="8"/>
        <v/>
      </c>
    </row>
    <row r="186" spans="3:3">
      <c r="C186" s="6" t="str">
        <f t="shared" si="8"/>
        <v/>
      </c>
    </row>
    <row r="187" spans="3:3">
      <c r="C187" s="6" t="str">
        <f t="shared" si="8"/>
        <v/>
      </c>
    </row>
    <row r="188" spans="3:3">
      <c r="C188" s="6" t="str">
        <f t="shared" si="8"/>
        <v/>
      </c>
    </row>
    <row r="189" spans="3:3">
      <c r="C189" s="6" t="str">
        <f t="shared" si="8"/>
        <v/>
      </c>
    </row>
    <row r="190" spans="3:3">
      <c r="C190" s="6" t="str">
        <f t="shared" si="8"/>
        <v/>
      </c>
    </row>
    <row r="191" spans="3:3">
      <c r="C191" s="6" t="str">
        <f t="shared" si="8"/>
        <v/>
      </c>
    </row>
    <row r="192" spans="3:3">
      <c r="C192" s="6" t="str">
        <f t="shared" si="8"/>
        <v/>
      </c>
    </row>
    <row r="193" spans="3:6">
      <c r="C193" s="6" t="str">
        <f t="shared" si="8"/>
        <v/>
      </c>
    </row>
    <row r="194" spans="3:6">
      <c r="C194" s="6" t="str">
        <f t="shared" si="8"/>
        <v/>
      </c>
    </row>
    <row r="195" spans="3:6">
      <c r="C195" s="6" t="str">
        <f t="shared" si="8"/>
        <v/>
      </c>
    </row>
    <row r="196" spans="3:6">
      <c r="C196" s="6" t="str">
        <f t="shared" si="8"/>
        <v/>
      </c>
      <c r="F196" s="9"/>
    </row>
    <row r="197" spans="3:6">
      <c r="C197" s="6" t="str">
        <f t="shared" si="8"/>
        <v/>
      </c>
    </row>
    <row r="198" spans="3:6">
      <c r="C198" s="6" t="str">
        <f t="shared" si="8"/>
        <v/>
      </c>
    </row>
    <row r="199" spans="3:6">
      <c r="C199" s="6" t="str">
        <f t="shared" si="8"/>
        <v/>
      </c>
    </row>
    <row r="200" spans="3:6">
      <c r="C200" s="6" t="str">
        <f t="shared" si="8"/>
        <v/>
      </c>
    </row>
    <row r="201" spans="3:6">
      <c r="C201" s="6" t="str">
        <f t="shared" si="8"/>
        <v/>
      </c>
    </row>
    <row r="202" spans="3:6">
      <c r="C202" s="6" t="str">
        <f t="shared" si="8"/>
        <v/>
      </c>
    </row>
    <row r="203" spans="3:6">
      <c r="C203" s="6" t="str">
        <f t="shared" si="8"/>
        <v/>
      </c>
    </row>
    <row r="204" spans="3:6">
      <c r="C204" s="6" t="str">
        <f t="shared" si="8"/>
        <v/>
      </c>
    </row>
    <row r="205" spans="3:6">
      <c r="C205" s="6" t="str">
        <f t="shared" si="8"/>
        <v/>
      </c>
    </row>
    <row r="206" spans="3:6">
      <c r="C206" s="6" t="str">
        <f t="shared" si="8"/>
        <v/>
      </c>
    </row>
    <row r="207" spans="3:6">
      <c r="C207" s="6" t="str">
        <f t="shared" si="8"/>
        <v/>
      </c>
    </row>
    <row r="208" spans="3:6">
      <c r="C208" s="6" t="str">
        <f t="shared" si="8"/>
        <v/>
      </c>
    </row>
    <row r="209" spans="3:3">
      <c r="C209" s="6" t="str">
        <f t="shared" si="8"/>
        <v/>
      </c>
    </row>
    <row r="210" spans="3:3">
      <c r="C210" s="6" t="str">
        <f t="shared" si="8"/>
        <v/>
      </c>
    </row>
    <row r="211" spans="3:3">
      <c r="C211" s="6" t="str">
        <f t="shared" si="8"/>
        <v/>
      </c>
    </row>
    <row r="212" spans="3:3">
      <c r="C212" s="6" t="str">
        <f t="shared" si="8"/>
        <v/>
      </c>
    </row>
    <row r="213" spans="3:3">
      <c r="C213" s="6" t="str">
        <f t="shared" si="8"/>
        <v/>
      </c>
    </row>
    <row r="214" spans="3:3">
      <c r="C214" s="6" t="str">
        <f t="shared" si="8"/>
        <v/>
      </c>
    </row>
    <row r="215" spans="3:3">
      <c r="C215" s="6" t="str">
        <f t="shared" si="8"/>
        <v/>
      </c>
    </row>
    <row r="216" spans="3:3">
      <c r="C216" s="6" t="str">
        <f t="shared" si="8"/>
        <v/>
      </c>
    </row>
    <row r="217" spans="3:3">
      <c r="C217" s="6" t="str">
        <f t="shared" si="8"/>
        <v/>
      </c>
    </row>
    <row r="218" spans="3:3">
      <c r="C218" s="6" t="str">
        <f t="shared" si="8"/>
        <v/>
      </c>
    </row>
    <row r="219" spans="3:3">
      <c r="C219" s="6" t="str">
        <f t="shared" si="8"/>
        <v/>
      </c>
    </row>
    <row r="220" spans="3:3">
      <c r="C220" s="6" t="str">
        <f t="shared" si="8"/>
        <v/>
      </c>
    </row>
    <row r="221" spans="3:3">
      <c r="C221" s="6" t="str">
        <f t="shared" si="8"/>
        <v/>
      </c>
    </row>
    <row r="222" spans="3:3">
      <c r="C222" s="6" t="str">
        <f t="shared" si="8"/>
        <v/>
      </c>
    </row>
    <row r="223" spans="3:3">
      <c r="C223" s="6" t="str">
        <f t="shared" si="8"/>
        <v/>
      </c>
    </row>
    <row r="224" spans="3:3">
      <c r="C224" s="6" t="str">
        <f t="shared" si="8"/>
        <v/>
      </c>
    </row>
    <row r="225" spans="3:3">
      <c r="C225" s="6" t="str">
        <f t="shared" si="8"/>
        <v/>
      </c>
    </row>
    <row r="226" spans="3:3">
      <c r="C226" s="6" t="str">
        <f t="shared" si="8"/>
        <v/>
      </c>
    </row>
    <row r="227" spans="3:3">
      <c r="C227" s="6" t="str">
        <f t="shared" si="8"/>
        <v/>
      </c>
    </row>
    <row r="228" spans="3:3">
      <c r="C228" s="6" t="str">
        <f t="shared" si="8"/>
        <v/>
      </c>
    </row>
    <row r="229" spans="3:3">
      <c r="C229" s="6" t="str">
        <f t="shared" si="8"/>
        <v/>
      </c>
    </row>
    <row r="230" spans="3:3">
      <c r="C230" s="6" t="str">
        <f t="shared" si="8"/>
        <v/>
      </c>
    </row>
    <row r="231" spans="3:3">
      <c r="C231" s="6" t="str">
        <f t="shared" si="8"/>
        <v/>
      </c>
    </row>
    <row r="232" spans="3:3">
      <c r="C232" s="6" t="str">
        <f t="shared" si="8"/>
        <v/>
      </c>
    </row>
    <row r="233" spans="3:3">
      <c r="C233" s="6" t="str">
        <f t="shared" si="8"/>
        <v/>
      </c>
    </row>
    <row r="234" spans="3:3">
      <c r="C234" s="6" t="str">
        <f t="shared" si="8"/>
        <v/>
      </c>
    </row>
    <row r="235" spans="3:3">
      <c r="C235" s="6" t="str">
        <f t="shared" si="8"/>
        <v/>
      </c>
    </row>
    <row r="236" spans="3:3">
      <c r="C236" s="6" t="str">
        <f t="shared" si="8"/>
        <v/>
      </c>
    </row>
    <row r="237" spans="3:3">
      <c r="C237" s="6" t="str">
        <f t="shared" si="8"/>
        <v/>
      </c>
    </row>
    <row r="238" spans="3:3">
      <c r="C238" s="6" t="str">
        <f t="shared" si="8"/>
        <v/>
      </c>
    </row>
    <row r="239" spans="3:3">
      <c r="C239" s="6" t="str">
        <f t="shared" si="8"/>
        <v/>
      </c>
    </row>
    <row r="240" spans="3:3">
      <c r="C240" s="6" t="str">
        <f t="shared" si="8"/>
        <v/>
      </c>
    </row>
    <row r="241" spans="3:3">
      <c r="C241" s="6" t="str">
        <f t="shared" si="8"/>
        <v/>
      </c>
    </row>
    <row r="242" spans="3:3">
      <c r="C242" s="6" t="str">
        <f t="shared" si="8"/>
        <v/>
      </c>
    </row>
    <row r="243" spans="3:3">
      <c r="C243" s="6" t="str">
        <f t="shared" si="8"/>
        <v/>
      </c>
    </row>
    <row r="244" spans="3:3">
      <c r="C244" s="6" t="str">
        <f t="shared" si="8"/>
        <v/>
      </c>
    </row>
    <row r="245" spans="3:3">
      <c r="C245" s="6" t="str">
        <f t="shared" si="8"/>
        <v/>
      </c>
    </row>
    <row r="246" spans="3:3">
      <c r="C246" s="6" t="str">
        <f t="shared" si="8"/>
        <v/>
      </c>
    </row>
    <row r="247" spans="3:3">
      <c r="C247" s="6" t="str">
        <f t="shared" si="8"/>
        <v/>
      </c>
    </row>
    <row r="248" spans="3:3">
      <c r="C248" s="6" t="str">
        <f t="shared" ref="C248:C311" si="9">IF(D248="","",D248/$B$3)</f>
        <v/>
      </c>
    </row>
    <row r="249" spans="3:3">
      <c r="C249" s="6" t="str">
        <f t="shared" si="9"/>
        <v/>
      </c>
    </row>
    <row r="250" spans="3:3">
      <c r="C250" s="6" t="str">
        <f t="shared" si="9"/>
        <v/>
      </c>
    </row>
    <row r="251" spans="3:3">
      <c r="C251" s="6" t="str">
        <f t="shared" si="9"/>
        <v/>
      </c>
    </row>
    <row r="252" spans="3:3">
      <c r="C252" s="6" t="str">
        <f t="shared" si="9"/>
        <v/>
      </c>
    </row>
    <row r="253" spans="3:3">
      <c r="C253" s="6" t="str">
        <f t="shared" si="9"/>
        <v/>
      </c>
    </row>
    <row r="254" spans="3:3">
      <c r="C254" s="6" t="str">
        <f t="shared" si="9"/>
        <v/>
      </c>
    </row>
    <row r="255" spans="3:3">
      <c r="C255" s="6" t="str">
        <f t="shared" si="9"/>
        <v/>
      </c>
    </row>
    <row r="256" spans="3:3">
      <c r="C256" s="6" t="str">
        <f t="shared" si="9"/>
        <v/>
      </c>
    </row>
    <row r="257" spans="3:3">
      <c r="C257" s="6" t="str">
        <f t="shared" si="9"/>
        <v/>
      </c>
    </row>
    <row r="258" spans="3:3">
      <c r="C258" s="6" t="str">
        <f t="shared" si="9"/>
        <v/>
      </c>
    </row>
    <row r="259" spans="3:3">
      <c r="C259" s="6" t="str">
        <f t="shared" si="9"/>
        <v/>
      </c>
    </row>
    <row r="260" spans="3:3">
      <c r="C260" s="6" t="str">
        <f t="shared" si="9"/>
        <v/>
      </c>
    </row>
    <row r="261" spans="3:3">
      <c r="C261" s="6" t="str">
        <f t="shared" si="9"/>
        <v/>
      </c>
    </row>
    <row r="262" spans="3:3">
      <c r="C262" s="6" t="str">
        <f t="shared" si="9"/>
        <v/>
      </c>
    </row>
    <row r="263" spans="3:3">
      <c r="C263" s="6" t="str">
        <f t="shared" si="9"/>
        <v/>
      </c>
    </row>
    <row r="264" spans="3:3">
      <c r="C264" s="6" t="str">
        <f t="shared" si="9"/>
        <v/>
      </c>
    </row>
    <row r="265" spans="3:3">
      <c r="C265" s="6" t="str">
        <f t="shared" si="9"/>
        <v/>
      </c>
    </row>
    <row r="266" spans="3:3">
      <c r="C266" s="6" t="str">
        <f t="shared" si="9"/>
        <v/>
      </c>
    </row>
    <row r="267" spans="3:3">
      <c r="C267" s="6" t="str">
        <f t="shared" si="9"/>
        <v/>
      </c>
    </row>
    <row r="268" spans="3:3">
      <c r="C268" s="6" t="str">
        <f t="shared" si="9"/>
        <v/>
      </c>
    </row>
    <row r="269" spans="3:3">
      <c r="C269" s="6" t="str">
        <f t="shared" si="9"/>
        <v/>
      </c>
    </row>
    <row r="270" spans="3:3">
      <c r="C270" s="6" t="str">
        <f t="shared" si="9"/>
        <v/>
      </c>
    </row>
    <row r="271" spans="3:3">
      <c r="C271" s="6" t="str">
        <f t="shared" si="9"/>
        <v/>
      </c>
    </row>
    <row r="272" spans="3:3">
      <c r="C272" s="6" t="str">
        <f t="shared" si="9"/>
        <v/>
      </c>
    </row>
    <row r="273" spans="3:3">
      <c r="C273" s="6" t="str">
        <f t="shared" si="9"/>
        <v/>
      </c>
    </row>
    <row r="274" spans="3:3">
      <c r="C274" s="6" t="str">
        <f t="shared" si="9"/>
        <v/>
      </c>
    </row>
    <row r="275" spans="3:3">
      <c r="C275" s="6" t="str">
        <f t="shared" si="9"/>
        <v/>
      </c>
    </row>
    <row r="276" spans="3:3">
      <c r="C276" s="6" t="str">
        <f t="shared" si="9"/>
        <v/>
      </c>
    </row>
    <row r="277" spans="3:3">
      <c r="C277" s="6" t="str">
        <f t="shared" si="9"/>
        <v/>
      </c>
    </row>
    <row r="278" spans="3:3">
      <c r="C278" s="6" t="str">
        <f t="shared" si="9"/>
        <v/>
      </c>
    </row>
    <row r="279" spans="3:3">
      <c r="C279" s="6" t="str">
        <f t="shared" si="9"/>
        <v/>
      </c>
    </row>
    <row r="280" spans="3:3">
      <c r="C280" s="6" t="str">
        <f t="shared" si="9"/>
        <v/>
      </c>
    </row>
    <row r="281" spans="3:3">
      <c r="C281" s="6" t="str">
        <f t="shared" si="9"/>
        <v/>
      </c>
    </row>
    <row r="282" spans="3:3">
      <c r="C282" s="6" t="str">
        <f t="shared" si="9"/>
        <v/>
      </c>
    </row>
    <row r="283" spans="3:3">
      <c r="C283" s="6" t="str">
        <f t="shared" si="9"/>
        <v/>
      </c>
    </row>
    <row r="284" spans="3:3">
      <c r="C284" s="6" t="str">
        <f t="shared" si="9"/>
        <v/>
      </c>
    </row>
    <row r="285" spans="3:3">
      <c r="C285" s="6" t="str">
        <f t="shared" si="9"/>
        <v/>
      </c>
    </row>
    <row r="286" spans="3:3">
      <c r="C286" s="6" t="str">
        <f t="shared" si="9"/>
        <v/>
      </c>
    </row>
    <row r="287" spans="3:3">
      <c r="C287" s="6" t="str">
        <f t="shared" si="9"/>
        <v/>
      </c>
    </row>
    <row r="288" spans="3:3">
      <c r="C288" s="6" t="str">
        <f t="shared" si="9"/>
        <v/>
      </c>
    </row>
    <row r="289" spans="3:3">
      <c r="C289" s="6" t="str">
        <f t="shared" si="9"/>
        <v/>
      </c>
    </row>
    <row r="290" spans="3:3">
      <c r="C290" s="6" t="str">
        <f t="shared" si="9"/>
        <v/>
      </c>
    </row>
    <row r="291" spans="3:3">
      <c r="C291" s="6" t="str">
        <f t="shared" si="9"/>
        <v/>
      </c>
    </row>
    <row r="292" spans="3:3">
      <c r="C292" s="6" t="str">
        <f t="shared" si="9"/>
        <v/>
      </c>
    </row>
    <row r="293" spans="3:3">
      <c r="C293" s="6" t="str">
        <f t="shared" si="9"/>
        <v/>
      </c>
    </row>
    <row r="294" spans="3:3">
      <c r="C294" s="6" t="str">
        <f t="shared" si="9"/>
        <v/>
      </c>
    </row>
    <row r="295" spans="3:3">
      <c r="C295" s="6" t="str">
        <f t="shared" si="9"/>
        <v/>
      </c>
    </row>
    <row r="296" spans="3:3">
      <c r="C296" s="6" t="str">
        <f t="shared" si="9"/>
        <v/>
      </c>
    </row>
    <row r="297" spans="3:3">
      <c r="C297" s="6" t="str">
        <f t="shared" si="9"/>
        <v/>
      </c>
    </row>
    <row r="298" spans="3:3">
      <c r="C298" s="6" t="str">
        <f t="shared" si="9"/>
        <v/>
      </c>
    </row>
    <row r="299" spans="3:3">
      <c r="C299" s="6" t="str">
        <f t="shared" si="9"/>
        <v/>
      </c>
    </row>
    <row r="300" spans="3:3">
      <c r="C300" s="6" t="str">
        <f t="shared" si="9"/>
        <v/>
      </c>
    </row>
    <row r="301" spans="3:3">
      <c r="C301" s="6" t="str">
        <f t="shared" si="9"/>
        <v/>
      </c>
    </row>
    <row r="302" spans="3:3">
      <c r="C302" s="6" t="str">
        <f t="shared" si="9"/>
        <v/>
      </c>
    </row>
    <row r="303" spans="3:3">
      <c r="C303" s="6" t="str">
        <f t="shared" si="9"/>
        <v/>
      </c>
    </row>
    <row r="304" spans="3:3">
      <c r="C304" s="6" t="str">
        <f t="shared" si="9"/>
        <v/>
      </c>
    </row>
    <row r="305" spans="3:3">
      <c r="C305" s="6" t="str">
        <f t="shared" si="9"/>
        <v/>
      </c>
    </row>
    <row r="306" spans="3:3">
      <c r="C306" s="6" t="str">
        <f t="shared" si="9"/>
        <v/>
      </c>
    </row>
    <row r="307" spans="3:3">
      <c r="C307" s="6" t="str">
        <f t="shared" si="9"/>
        <v/>
      </c>
    </row>
    <row r="308" spans="3:3">
      <c r="C308" s="6" t="str">
        <f t="shared" si="9"/>
        <v/>
      </c>
    </row>
    <row r="309" spans="3:3">
      <c r="C309" s="6" t="str">
        <f t="shared" si="9"/>
        <v/>
      </c>
    </row>
    <row r="310" spans="3:3">
      <c r="C310" s="6" t="str">
        <f t="shared" si="9"/>
        <v/>
      </c>
    </row>
    <row r="311" spans="3:3">
      <c r="C311" s="6" t="str">
        <f t="shared" si="9"/>
        <v/>
      </c>
    </row>
    <row r="312" spans="3:3">
      <c r="C312" s="6" t="str">
        <f t="shared" ref="C312:C321" si="10">IF(D312="","",D312/$B$3)</f>
        <v/>
      </c>
    </row>
    <row r="313" spans="3:3">
      <c r="C313" s="6" t="str">
        <f t="shared" si="10"/>
        <v/>
      </c>
    </row>
    <row r="314" spans="3:3">
      <c r="C314" s="6" t="str">
        <f t="shared" si="10"/>
        <v/>
      </c>
    </row>
    <row r="315" spans="3:3">
      <c r="C315" s="6" t="str">
        <f t="shared" si="10"/>
        <v/>
      </c>
    </row>
    <row r="316" spans="3:3">
      <c r="C316" s="6" t="str">
        <f t="shared" si="10"/>
        <v/>
      </c>
    </row>
    <row r="317" spans="3:3">
      <c r="C317" s="6" t="str">
        <f t="shared" si="10"/>
        <v/>
      </c>
    </row>
    <row r="318" spans="3:3">
      <c r="C318" s="6" t="str">
        <f t="shared" si="10"/>
        <v/>
      </c>
    </row>
    <row r="319" spans="3:3">
      <c r="C319" s="6" t="str">
        <f t="shared" si="10"/>
        <v/>
      </c>
    </row>
    <row r="320" spans="3:3">
      <c r="C320" s="6" t="str">
        <f t="shared" si="10"/>
        <v/>
      </c>
    </row>
    <row r="321" spans="3:3">
      <c r="C321" s="6" t="str">
        <f t="shared" si="10"/>
        <v/>
      </c>
    </row>
  </sheetData>
  <mergeCells count="1">
    <mergeCell ref="H5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323"/>
  <sheetViews>
    <sheetView workbookViewId="0">
      <selection activeCell="H7" sqref="H7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style="7" bestFit="1" customWidth="1"/>
    <col min="5" max="5" width="20.85546875" bestFit="1" customWidth="1"/>
    <col min="6" max="6" width="34.140625" bestFit="1" customWidth="1"/>
    <col min="8" max="8" width="20.85546875" bestFit="1" customWidth="1"/>
  </cols>
  <sheetData>
    <row r="1" spans="1:9">
      <c r="A1" s="2" t="s">
        <v>488</v>
      </c>
      <c r="B1" s="2"/>
    </row>
    <row r="2" spans="1:9">
      <c r="A2" s="1" t="s">
        <v>635</v>
      </c>
      <c r="D2" t="s">
        <v>498</v>
      </c>
      <c r="E2" s="11">
        <f>SUM(C6:C1001)</f>
        <v>493.33714285714296</v>
      </c>
    </row>
    <row r="3" spans="1:9">
      <c r="A3" s="1" t="s">
        <v>7</v>
      </c>
      <c r="B3" s="3">
        <v>7</v>
      </c>
      <c r="D3" s="14" t="s">
        <v>796</v>
      </c>
      <c r="E3" s="3">
        <v>5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10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40180</v>
      </c>
      <c r="B6" s="6">
        <f>SUM(C6:C11)</f>
        <v>294.33714285714291</v>
      </c>
      <c r="C6" s="6">
        <v>270</v>
      </c>
      <c r="E6" t="s">
        <v>895</v>
      </c>
      <c r="F6" t="s">
        <v>474</v>
      </c>
      <c r="H6" t="s">
        <v>40</v>
      </c>
      <c r="I6" s="6">
        <f t="shared" ref="I6:I13" si="0">SUMIF($E$6:$E$999,H6,$C$6:$C$999)</f>
        <v>42.857142857142861</v>
      </c>
    </row>
    <row r="7" spans="1:9">
      <c r="C7" s="6">
        <v>3.48</v>
      </c>
      <c r="D7" s="15" t="s">
        <v>634</v>
      </c>
      <c r="E7" t="s">
        <v>18</v>
      </c>
      <c r="F7" t="s">
        <v>473</v>
      </c>
      <c r="H7" t="s">
        <v>895</v>
      </c>
      <c r="I7" s="6">
        <f t="shared" si="0"/>
        <v>270</v>
      </c>
    </row>
    <row r="8" spans="1:9">
      <c r="C8" s="6">
        <f t="shared" ref="C8:C30" si="1">IF(D8="","",D8/$B$3)</f>
        <v>18.714285714285715</v>
      </c>
      <c r="D8" s="7">
        <v>131</v>
      </c>
      <c r="E8" t="s">
        <v>12</v>
      </c>
      <c r="H8" t="s">
        <v>14</v>
      </c>
      <c r="I8" s="6">
        <f t="shared" si="0"/>
        <v>40.714285714285708</v>
      </c>
    </row>
    <row r="9" spans="1:9">
      <c r="C9" s="6">
        <f t="shared" si="1"/>
        <v>0.14285714285714285</v>
      </c>
      <c r="D9" s="7">
        <v>1</v>
      </c>
      <c r="E9" t="s">
        <v>18</v>
      </c>
      <c r="H9" t="s">
        <v>12</v>
      </c>
      <c r="I9" s="6">
        <f t="shared" si="0"/>
        <v>100.14285714285714</v>
      </c>
    </row>
    <row r="10" spans="1:9">
      <c r="C10" s="6">
        <f t="shared" si="1"/>
        <v>0.2857142857142857</v>
      </c>
      <c r="D10" s="7">
        <v>2</v>
      </c>
      <c r="E10" t="s">
        <v>15</v>
      </c>
      <c r="F10" t="s">
        <v>149</v>
      </c>
      <c r="H10" t="s">
        <v>15</v>
      </c>
      <c r="I10" s="6">
        <f t="shared" si="0"/>
        <v>14.571428571428571</v>
      </c>
    </row>
    <row r="11" spans="1:9">
      <c r="C11" s="6">
        <f t="shared" si="1"/>
        <v>1.7142857142857142</v>
      </c>
      <c r="D11" s="7">
        <v>12</v>
      </c>
      <c r="E11" t="s">
        <v>18</v>
      </c>
      <c r="H11" t="s">
        <v>896</v>
      </c>
      <c r="I11" s="6">
        <f t="shared" si="0"/>
        <v>1.8571428571428572</v>
      </c>
    </row>
    <row r="12" spans="1:9">
      <c r="A12" s="1">
        <v>40181</v>
      </c>
      <c r="B12" s="6">
        <f>SUM(C12:C18)</f>
        <v>46.428571428571431</v>
      </c>
      <c r="C12" s="6">
        <f t="shared" si="1"/>
        <v>25.714285714285715</v>
      </c>
      <c r="D12" s="7">
        <v>180</v>
      </c>
      <c r="E12" t="s">
        <v>12</v>
      </c>
      <c r="H12" t="s">
        <v>37</v>
      </c>
      <c r="I12" s="6">
        <f t="shared" si="0"/>
        <v>0</v>
      </c>
    </row>
    <row r="13" spans="1:9">
      <c r="C13" s="6">
        <f t="shared" si="1"/>
        <v>4.2857142857142856</v>
      </c>
      <c r="D13" s="7">
        <v>30</v>
      </c>
      <c r="E13" t="s">
        <v>14</v>
      </c>
      <c r="F13" t="s">
        <v>43</v>
      </c>
      <c r="H13" t="s">
        <v>13</v>
      </c>
      <c r="I13" s="6">
        <f t="shared" si="0"/>
        <v>0</v>
      </c>
    </row>
    <row r="14" spans="1:9">
      <c r="C14" s="6">
        <f t="shared" si="1"/>
        <v>2.8571428571428572</v>
      </c>
      <c r="D14" s="7">
        <v>20</v>
      </c>
      <c r="E14" t="s">
        <v>15</v>
      </c>
      <c r="F14" t="s">
        <v>434</v>
      </c>
      <c r="H14" t="s">
        <v>17</v>
      </c>
      <c r="I14" s="6">
        <f>SUMIF($E$6:$E$999,H14,$C$6:$C$999)</f>
        <v>0</v>
      </c>
    </row>
    <row r="15" spans="1:9">
      <c r="C15" s="6">
        <f t="shared" si="1"/>
        <v>3.5714285714285716</v>
      </c>
      <c r="D15" s="7">
        <v>25</v>
      </c>
      <c r="E15" t="s">
        <v>50</v>
      </c>
      <c r="F15" t="s">
        <v>475</v>
      </c>
      <c r="H15" t="s">
        <v>35</v>
      </c>
      <c r="I15" s="6">
        <f t="shared" ref="I15:I23" si="2">SUMIF($E$6:$E$999,H15,$C$6:$C$999)</f>
        <v>0</v>
      </c>
    </row>
    <row r="16" spans="1:9">
      <c r="C16" s="6">
        <f t="shared" si="1"/>
        <v>1.4285714285714286</v>
      </c>
      <c r="D16" s="7">
        <v>10</v>
      </c>
      <c r="E16" t="s">
        <v>50</v>
      </c>
      <c r="F16" t="s">
        <v>476</v>
      </c>
      <c r="H16" t="s">
        <v>16</v>
      </c>
      <c r="I16" s="6">
        <f t="shared" si="2"/>
        <v>0</v>
      </c>
    </row>
    <row r="17" spans="1:9">
      <c r="C17" s="6">
        <f t="shared" si="1"/>
        <v>2.1428571428571428</v>
      </c>
      <c r="D17" s="7">
        <v>15</v>
      </c>
      <c r="E17" t="s">
        <v>50</v>
      </c>
      <c r="F17" t="s">
        <v>477</v>
      </c>
      <c r="H17" t="s">
        <v>277</v>
      </c>
      <c r="I17" s="6">
        <f t="shared" si="2"/>
        <v>0</v>
      </c>
    </row>
    <row r="18" spans="1:9">
      <c r="C18" s="6">
        <f t="shared" si="1"/>
        <v>6.4285714285714288</v>
      </c>
      <c r="D18" s="7">
        <v>45</v>
      </c>
      <c r="E18" t="s">
        <v>14</v>
      </c>
      <c r="F18" t="s">
        <v>26</v>
      </c>
      <c r="H18" t="s">
        <v>56</v>
      </c>
      <c r="I18" s="6">
        <f t="shared" si="2"/>
        <v>0</v>
      </c>
    </row>
    <row r="19" spans="1:9">
      <c r="A19" s="1">
        <v>40182</v>
      </c>
      <c r="B19" s="6">
        <f>SUM(C19:C28)</f>
        <v>109.71428571428571</v>
      </c>
      <c r="C19" s="6">
        <f t="shared" si="1"/>
        <v>8.5714285714285712</v>
      </c>
      <c r="D19" s="7">
        <v>60</v>
      </c>
      <c r="E19" t="s">
        <v>14</v>
      </c>
      <c r="F19" s="9" t="s">
        <v>43</v>
      </c>
      <c r="H19" t="s">
        <v>50</v>
      </c>
      <c r="I19" s="6">
        <f t="shared" si="2"/>
        <v>7.1428571428571423</v>
      </c>
    </row>
    <row r="20" spans="1:9">
      <c r="C20" s="6">
        <f t="shared" si="1"/>
        <v>1.4285714285714286</v>
      </c>
      <c r="D20" s="7">
        <v>10</v>
      </c>
      <c r="E20" t="s">
        <v>14</v>
      </c>
      <c r="F20" t="s">
        <v>31</v>
      </c>
      <c r="H20" t="s">
        <v>19</v>
      </c>
      <c r="I20" s="6">
        <f t="shared" si="2"/>
        <v>10.714285714285715</v>
      </c>
    </row>
    <row r="21" spans="1:9">
      <c r="C21" s="6">
        <f t="shared" si="1"/>
        <v>1.1428571428571428</v>
      </c>
      <c r="D21" s="7">
        <v>8</v>
      </c>
      <c r="E21" t="s">
        <v>896</v>
      </c>
      <c r="F21" t="s">
        <v>478</v>
      </c>
      <c r="H21" t="s">
        <v>18</v>
      </c>
      <c r="I21" s="6">
        <f t="shared" si="2"/>
        <v>5.3371428571428572</v>
      </c>
    </row>
    <row r="22" spans="1:9">
      <c r="C22" s="6">
        <f t="shared" si="1"/>
        <v>0.7142857142857143</v>
      </c>
      <c r="D22" s="7">
        <v>5</v>
      </c>
      <c r="E22" t="s">
        <v>896</v>
      </c>
      <c r="F22" t="s">
        <v>479</v>
      </c>
      <c r="H22" t="s">
        <v>265</v>
      </c>
      <c r="I22" s="6">
        <f t="shared" si="2"/>
        <v>0</v>
      </c>
    </row>
    <row r="23" spans="1:9" ht="15.75" thickBot="1">
      <c r="C23" s="6">
        <f t="shared" si="1"/>
        <v>3.5714285714285716</v>
      </c>
      <c r="D23" s="7">
        <v>25</v>
      </c>
      <c r="E23" t="s">
        <v>19</v>
      </c>
      <c r="F23" t="s">
        <v>480</v>
      </c>
      <c r="H23" s="16" t="s">
        <v>897</v>
      </c>
      <c r="I23" s="17">
        <f t="shared" si="2"/>
        <v>0</v>
      </c>
    </row>
    <row r="24" spans="1:9">
      <c r="C24" s="6">
        <f t="shared" si="1"/>
        <v>55.714285714285715</v>
      </c>
      <c r="D24" s="7">
        <v>390</v>
      </c>
      <c r="E24" t="s">
        <v>12</v>
      </c>
      <c r="H24" s="14" t="s">
        <v>504</v>
      </c>
      <c r="I24" s="6">
        <f>SUM(I6:I23)</f>
        <v>493.33714285714291</v>
      </c>
    </row>
    <row r="25" spans="1:9">
      <c r="C25" s="6">
        <f t="shared" si="1"/>
        <v>7.1428571428571432</v>
      </c>
      <c r="D25" s="7">
        <v>50</v>
      </c>
      <c r="E25" t="s">
        <v>19</v>
      </c>
      <c r="F25" t="s">
        <v>799</v>
      </c>
    </row>
    <row r="26" spans="1:9">
      <c r="C26" s="6">
        <f t="shared" si="1"/>
        <v>8</v>
      </c>
      <c r="D26" s="7">
        <v>56</v>
      </c>
      <c r="E26" t="s">
        <v>14</v>
      </c>
      <c r="F26" t="s">
        <v>481</v>
      </c>
    </row>
    <row r="27" spans="1:9">
      <c r="C27" s="6">
        <f t="shared" si="1"/>
        <v>12</v>
      </c>
      <c r="D27" s="7">
        <v>84</v>
      </c>
      <c r="E27" t="s">
        <v>14</v>
      </c>
      <c r="F27" t="s">
        <v>482</v>
      </c>
    </row>
    <row r="28" spans="1:9">
      <c r="C28" s="6">
        <f t="shared" si="1"/>
        <v>11.428571428571429</v>
      </c>
      <c r="D28" s="7">
        <v>80</v>
      </c>
      <c r="E28" t="s">
        <v>15</v>
      </c>
      <c r="F28" t="s">
        <v>483</v>
      </c>
    </row>
    <row r="29" spans="1:9">
      <c r="A29" s="1">
        <v>40183</v>
      </c>
      <c r="B29" s="6">
        <f>SUM(C29)</f>
        <v>0</v>
      </c>
      <c r="C29" s="6">
        <f t="shared" si="1"/>
        <v>0</v>
      </c>
      <c r="D29" s="7">
        <v>0</v>
      </c>
      <c r="E29" t="s">
        <v>484</v>
      </c>
    </row>
    <row r="30" spans="1:9">
      <c r="A30" s="1">
        <v>40184</v>
      </c>
      <c r="B30" s="6">
        <f>SUM(C30:C31)</f>
        <v>42.857142857142861</v>
      </c>
      <c r="C30" s="6">
        <f t="shared" si="1"/>
        <v>12.857142857142858</v>
      </c>
      <c r="D30" s="7">
        <v>90</v>
      </c>
      <c r="E30" t="s">
        <v>40</v>
      </c>
      <c r="F30" t="s">
        <v>485</v>
      </c>
    </row>
    <row r="31" spans="1:9">
      <c r="C31" s="6">
        <v>30</v>
      </c>
      <c r="E31" t="s">
        <v>40</v>
      </c>
      <c r="F31" t="s">
        <v>486</v>
      </c>
    </row>
    <row r="32" spans="1:9">
      <c r="C32" s="6" t="str">
        <f t="shared" ref="C32:C63" si="3">IF(D32="","",D32/$B$3)</f>
        <v/>
      </c>
    </row>
    <row r="33" spans="3:3">
      <c r="C33" s="6" t="str">
        <f t="shared" si="3"/>
        <v/>
      </c>
    </row>
    <row r="34" spans="3:3">
      <c r="C34" s="6" t="str">
        <f t="shared" si="3"/>
        <v/>
      </c>
    </row>
    <row r="35" spans="3:3">
      <c r="C35" s="6" t="str">
        <f t="shared" si="3"/>
        <v/>
      </c>
    </row>
    <row r="36" spans="3:3">
      <c r="C36" s="6" t="str">
        <f t="shared" si="3"/>
        <v/>
      </c>
    </row>
    <row r="37" spans="3:3">
      <c r="C37" s="6" t="str">
        <f t="shared" si="3"/>
        <v/>
      </c>
    </row>
    <row r="38" spans="3:3">
      <c r="C38" s="6" t="str">
        <f t="shared" si="3"/>
        <v/>
      </c>
    </row>
    <row r="39" spans="3:3">
      <c r="C39" s="6" t="str">
        <f t="shared" si="3"/>
        <v/>
      </c>
    </row>
    <row r="40" spans="3:3">
      <c r="C40" s="6" t="str">
        <f t="shared" si="3"/>
        <v/>
      </c>
    </row>
    <row r="41" spans="3:3">
      <c r="C41" s="6" t="str">
        <f t="shared" si="3"/>
        <v/>
      </c>
    </row>
    <row r="42" spans="3:3">
      <c r="C42" s="6" t="str">
        <f t="shared" si="3"/>
        <v/>
      </c>
    </row>
    <row r="43" spans="3:3">
      <c r="C43" s="6" t="str">
        <f t="shared" si="3"/>
        <v/>
      </c>
    </row>
    <row r="44" spans="3:3">
      <c r="C44" s="6" t="str">
        <f t="shared" si="3"/>
        <v/>
      </c>
    </row>
    <row r="45" spans="3:3">
      <c r="C45" s="6" t="str">
        <f t="shared" si="3"/>
        <v/>
      </c>
    </row>
    <row r="46" spans="3:3">
      <c r="C46" s="6" t="str">
        <f t="shared" si="3"/>
        <v/>
      </c>
    </row>
    <row r="47" spans="3:3">
      <c r="C47" s="6" t="str">
        <f t="shared" si="3"/>
        <v/>
      </c>
    </row>
    <row r="48" spans="3:3">
      <c r="C48" s="6" t="str">
        <f t="shared" si="3"/>
        <v/>
      </c>
    </row>
    <row r="49" spans="3:3">
      <c r="C49" s="6" t="str">
        <f t="shared" si="3"/>
        <v/>
      </c>
    </row>
    <row r="50" spans="3:3">
      <c r="C50" s="6" t="str">
        <f t="shared" si="3"/>
        <v/>
      </c>
    </row>
    <row r="51" spans="3:3">
      <c r="C51" s="6" t="str">
        <f t="shared" si="3"/>
        <v/>
      </c>
    </row>
    <row r="52" spans="3:3">
      <c r="C52" s="6" t="str">
        <f t="shared" si="3"/>
        <v/>
      </c>
    </row>
    <row r="53" spans="3:3">
      <c r="C53" s="6" t="str">
        <f t="shared" si="3"/>
        <v/>
      </c>
    </row>
    <row r="54" spans="3:3">
      <c r="C54" s="6" t="str">
        <f t="shared" si="3"/>
        <v/>
      </c>
    </row>
    <row r="55" spans="3:3">
      <c r="C55" s="6" t="str">
        <f t="shared" si="3"/>
        <v/>
      </c>
    </row>
    <row r="56" spans="3:3">
      <c r="C56" s="6" t="str">
        <f t="shared" si="3"/>
        <v/>
      </c>
    </row>
    <row r="57" spans="3:3">
      <c r="C57" s="6" t="str">
        <f t="shared" si="3"/>
        <v/>
      </c>
    </row>
    <row r="58" spans="3:3">
      <c r="C58" s="6" t="str">
        <f t="shared" si="3"/>
        <v/>
      </c>
    </row>
    <row r="59" spans="3:3">
      <c r="C59" s="6" t="str">
        <f t="shared" si="3"/>
        <v/>
      </c>
    </row>
    <row r="60" spans="3:3">
      <c r="C60" s="6" t="str">
        <f t="shared" si="3"/>
        <v/>
      </c>
    </row>
    <row r="61" spans="3:3">
      <c r="C61" s="6" t="str">
        <f t="shared" si="3"/>
        <v/>
      </c>
    </row>
    <row r="62" spans="3:3">
      <c r="C62" s="6" t="str">
        <f t="shared" si="3"/>
        <v/>
      </c>
    </row>
    <row r="63" spans="3:3">
      <c r="C63" s="6" t="str">
        <f t="shared" si="3"/>
        <v/>
      </c>
    </row>
    <row r="64" spans="3:3">
      <c r="C64" s="6" t="str">
        <f t="shared" ref="C64:C95" si="4">IF(D64="","",D64/$B$3)</f>
        <v/>
      </c>
    </row>
    <row r="65" spans="3:6">
      <c r="C65" s="6" t="str">
        <f t="shared" si="4"/>
        <v/>
      </c>
    </row>
    <row r="66" spans="3:6">
      <c r="C66" s="6" t="str">
        <f t="shared" si="4"/>
        <v/>
      </c>
      <c r="F66" s="9"/>
    </row>
    <row r="67" spans="3:6">
      <c r="C67" s="6" t="str">
        <f t="shared" si="4"/>
        <v/>
      </c>
    </row>
    <row r="68" spans="3:6">
      <c r="C68" s="6" t="str">
        <f t="shared" si="4"/>
        <v/>
      </c>
    </row>
    <row r="69" spans="3:6">
      <c r="C69" s="6" t="str">
        <f t="shared" si="4"/>
        <v/>
      </c>
    </row>
    <row r="70" spans="3:6">
      <c r="C70" s="6" t="str">
        <f t="shared" si="4"/>
        <v/>
      </c>
    </row>
    <row r="71" spans="3:6">
      <c r="C71" s="6" t="str">
        <f t="shared" si="4"/>
        <v/>
      </c>
    </row>
    <row r="72" spans="3:6">
      <c r="C72" s="6" t="str">
        <f t="shared" si="4"/>
        <v/>
      </c>
    </row>
    <row r="73" spans="3:6">
      <c r="C73" s="6" t="str">
        <f t="shared" si="4"/>
        <v/>
      </c>
    </row>
    <row r="74" spans="3:6">
      <c r="C74" s="6" t="str">
        <f t="shared" si="4"/>
        <v/>
      </c>
    </row>
    <row r="75" spans="3:6">
      <c r="C75" s="6" t="str">
        <f t="shared" si="4"/>
        <v/>
      </c>
    </row>
    <row r="76" spans="3:6">
      <c r="C76" s="6" t="str">
        <f t="shared" si="4"/>
        <v/>
      </c>
    </row>
    <row r="77" spans="3:6">
      <c r="C77" s="6" t="str">
        <f t="shared" si="4"/>
        <v/>
      </c>
    </row>
    <row r="78" spans="3:6">
      <c r="C78" s="6" t="str">
        <f t="shared" si="4"/>
        <v/>
      </c>
    </row>
    <row r="79" spans="3:6">
      <c r="C79" s="6" t="str">
        <f t="shared" si="4"/>
        <v/>
      </c>
    </row>
    <row r="80" spans="3:6">
      <c r="C80" s="6" t="str">
        <f t="shared" si="4"/>
        <v/>
      </c>
    </row>
    <row r="81" spans="3:3">
      <c r="C81" s="6" t="str">
        <f t="shared" si="4"/>
        <v/>
      </c>
    </row>
    <row r="82" spans="3:3">
      <c r="C82" s="6" t="str">
        <f t="shared" si="4"/>
        <v/>
      </c>
    </row>
    <row r="83" spans="3:3">
      <c r="C83" s="6" t="str">
        <f t="shared" si="4"/>
        <v/>
      </c>
    </row>
    <row r="84" spans="3:3">
      <c r="C84" s="6" t="str">
        <f t="shared" si="4"/>
        <v/>
      </c>
    </row>
    <row r="85" spans="3:3">
      <c r="C85" s="6" t="str">
        <f t="shared" si="4"/>
        <v/>
      </c>
    </row>
    <row r="86" spans="3:3">
      <c r="C86" s="6" t="str">
        <f t="shared" si="4"/>
        <v/>
      </c>
    </row>
    <row r="87" spans="3:3">
      <c r="C87" s="6" t="str">
        <f t="shared" si="4"/>
        <v/>
      </c>
    </row>
    <row r="88" spans="3:3">
      <c r="C88" s="6" t="str">
        <f t="shared" si="4"/>
        <v/>
      </c>
    </row>
    <row r="89" spans="3:3">
      <c r="C89" s="6" t="str">
        <f t="shared" si="4"/>
        <v/>
      </c>
    </row>
    <row r="90" spans="3:3">
      <c r="C90" s="6" t="str">
        <f t="shared" si="4"/>
        <v/>
      </c>
    </row>
    <row r="91" spans="3:3">
      <c r="C91" s="6" t="str">
        <f t="shared" si="4"/>
        <v/>
      </c>
    </row>
    <row r="92" spans="3:3">
      <c r="C92" s="6" t="str">
        <f t="shared" si="4"/>
        <v/>
      </c>
    </row>
    <row r="93" spans="3:3">
      <c r="C93" s="6" t="str">
        <f t="shared" si="4"/>
        <v/>
      </c>
    </row>
    <row r="94" spans="3:3">
      <c r="C94" s="6" t="str">
        <f t="shared" si="4"/>
        <v/>
      </c>
    </row>
    <row r="95" spans="3:3">
      <c r="C95" s="6" t="str">
        <f t="shared" si="4"/>
        <v/>
      </c>
    </row>
    <row r="96" spans="3:3">
      <c r="C96" s="6" t="str">
        <f t="shared" ref="C96:C127" si="5">IF(D96="","",D96/$B$3)</f>
        <v/>
      </c>
    </row>
    <row r="97" spans="3:6">
      <c r="C97" s="6" t="str">
        <f t="shared" si="5"/>
        <v/>
      </c>
      <c r="F97" s="9"/>
    </row>
    <row r="98" spans="3:6">
      <c r="C98" s="6" t="str">
        <f t="shared" si="5"/>
        <v/>
      </c>
    </row>
    <row r="99" spans="3:6">
      <c r="C99" s="6" t="str">
        <f t="shared" si="5"/>
        <v/>
      </c>
    </row>
    <row r="100" spans="3:6">
      <c r="C100" s="6" t="str">
        <f t="shared" si="5"/>
        <v/>
      </c>
    </row>
    <row r="101" spans="3:6">
      <c r="C101" s="6" t="str">
        <f t="shared" si="5"/>
        <v/>
      </c>
    </row>
    <row r="102" spans="3:6">
      <c r="C102" s="6" t="str">
        <f t="shared" si="5"/>
        <v/>
      </c>
    </row>
    <row r="103" spans="3:6">
      <c r="C103" s="6" t="str">
        <f t="shared" si="5"/>
        <v/>
      </c>
    </row>
    <row r="104" spans="3:6">
      <c r="C104" s="6" t="str">
        <f t="shared" si="5"/>
        <v/>
      </c>
    </row>
    <row r="105" spans="3:6">
      <c r="C105" s="6" t="str">
        <f t="shared" si="5"/>
        <v/>
      </c>
    </row>
    <row r="106" spans="3:6">
      <c r="C106" s="6" t="str">
        <f t="shared" si="5"/>
        <v/>
      </c>
    </row>
    <row r="107" spans="3:6">
      <c r="C107" s="6" t="str">
        <f t="shared" si="5"/>
        <v/>
      </c>
    </row>
    <row r="108" spans="3:6">
      <c r="C108" s="6" t="str">
        <f t="shared" si="5"/>
        <v/>
      </c>
    </row>
    <row r="109" spans="3:6">
      <c r="C109" s="6" t="str">
        <f t="shared" si="5"/>
        <v/>
      </c>
    </row>
    <row r="110" spans="3:6">
      <c r="C110" s="6" t="str">
        <f t="shared" si="5"/>
        <v/>
      </c>
      <c r="F110" s="9"/>
    </row>
    <row r="111" spans="3:6">
      <c r="C111" s="6" t="str">
        <f t="shared" si="5"/>
        <v/>
      </c>
    </row>
    <row r="112" spans="3:6">
      <c r="C112" s="6" t="str">
        <f t="shared" si="5"/>
        <v/>
      </c>
    </row>
    <row r="113" spans="3:3">
      <c r="C113" s="6" t="str">
        <f t="shared" si="5"/>
        <v/>
      </c>
    </row>
    <row r="114" spans="3:3">
      <c r="C114" s="6" t="str">
        <f t="shared" si="5"/>
        <v/>
      </c>
    </row>
    <row r="115" spans="3:3">
      <c r="C115" s="6" t="str">
        <f t="shared" si="5"/>
        <v/>
      </c>
    </row>
    <row r="116" spans="3:3">
      <c r="C116" s="6" t="str">
        <f t="shared" si="5"/>
        <v/>
      </c>
    </row>
    <row r="117" spans="3:3">
      <c r="C117" s="6" t="str">
        <f t="shared" si="5"/>
        <v/>
      </c>
    </row>
    <row r="118" spans="3:3">
      <c r="C118" s="6" t="str">
        <f t="shared" si="5"/>
        <v/>
      </c>
    </row>
    <row r="119" spans="3:3">
      <c r="C119" s="6" t="str">
        <f t="shared" si="5"/>
        <v/>
      </c>
    </row>
    <row r="120" spans="3:3">
      <c r="C120" s="6" t="str">
        <f t="shared" si="5"/>
        <v/>
      </c>
    </row>
    <row r="121" spans="3:3">
      <c r="C121" s="6" t="str">
        <f t="shared" si="5"/>
        <v/>
      </c>
    </row>
    <row r="122" spans="3:3">
      <c r="C122" s="6" t="str">
        <f t="shared" si="5"/>
        <v/>
      </c>
    </row>
    <row r="123" spans="3:3">
      <c r="C123" s="6" t="str">
        <f t="shared" si="5"/>
        <v/>
      </c>
    </row>
    <row r="124" spans="3:3">
      <c r="C124" s="6" t="str">
        <f t="shared" si="5"/>
        <v/>
      </c>
    </row>
    <row r="125" spans="3:3">
      <c r="C125" s="6" t="str">
        <f t="shared" si="5"/>
        <v/>
      </c>
    </row>
    <row r="126" spans="3:3">
      <c r="C126" s="6" t="str">
        <f t="shared" si="5"/>
        <v/>
      </c>
    </row>
    <row r="127" spans="3:3">
      <c r="C127" s="6" t="str">
        <f t="shared" si="5"/>
        <v/>
      </c>
    </row>
    <row r="128" spans="3:3">
      <c r="C128" s="6" t="str">
        <f t="shared" ref="C128:C138" si="6">IF(D128="","",D128/$B$3)</f>
        <v/>
      </c>
    </row>
    <row r="129" spans="3:6">
      <c r="C129" s="6" t="str">
        <f t="shared" si="6"/>
        <v/>
      </c>
    </row>
    <row r="130" spans="3:6">
      <c r="C130" s="6" t="str">
        <f t="shared" si="6"/>
        <v/>
      </c>
    </row>
    <row r="131" spans="3:6">
      <c r="C131" s="6" t="str">
        <f t="shared" si="6"/>
        <v/>
      </c>
    </row>
    <row r="132" spans="3:6">
      <c r="C132" s="6" t="str">
        <f t="shared" si="6"/>
        <v/>
      </c>
    </row>
    <row r="133" spans="3:6">
      <c r="C133" s="6" t="str">
        <f t="shared" si="6"/>
        <v/>
      </c>
    </row>
    <row r="134" spans="3:6">
      <c r="C134" s="6" t="str">
        <f t="shared" si="6"/>
        <v/>
      </c>
    </row>
    <row r="135" spans="3:6">
      <c r="C135" s="6" t="str">
        <f t="shared" si="6"/>
        <v/>
      </c>
    </row>
    <row r="136" spans="3:6">
      <c r="C136" s="6" t="str">
        <f t="shared" si="6"/>
        <v/>
      </c>
    </row>
    <row r="137" spans="3:6">
      <c r="C137" s="6" t="str">
        <f t="shared" si="6"/>
        <v/>
      </c>
    </row>
    <row r="138" spans="3:6">
      <c r="C138" s="6" t="str">
        <f t="shared" si="6"/>
        <v/>
      </c>
    </row>
    <row r="139" spans="3:6">
      <c r="C139" s="6"/>
      <c r="F139" s="9"/>
    </row>
    <row r="140" spans="3:6">
      <c r="C140" s="6"/>
    </row>
    <row r="141" spans="3:6">
      <c r="C141" s="6"/>
    </row>
    <row r="142" spans="3:6">
      <c r="C142" s="6"/>
    </row>
    <row r="143" spans="3:6">
      <c r="C143" s="6"/>
    </row>
    <row r="144" spans="3:6">
      <c r="C144" s="6"/>
    </row>
    <row r="145" spans="3:3">
      <c r="C145" s="6"/>
    </row>
    <row r="146" spans="3:3">
      <c r="C146" s="6"/>
    </row>
    <row r="147" spans="3:3">
      <c r="C147" s="6"/>
    </row>
    <row r="148" spans="3:3">
      <c r="C148" s="6"/>
    </row>
    <row r="149" spans="3:3">
      <c r="C149" s="6"/>
    </row>
    <row r="150" spans="3:3">
      <c r="C150" s="6"/>
    </row>
    <row r="151" spans="3:3">
      <c r="C151" s="6"/>
    </row>
    <row r="152" spans="3:3">
      <c r="C152" s="6"/>
    </row>
    <row r="153" spans="3:3">
      <c r="C153" s="6"/>
    </row>
    <row r="154" spans="3:3">
      <c r="C154" s="6"/>
    </row>
    <row r="155" spans="3:3">
      <c r="C155" s="6"/>
    </row>
    <row r="156" spans="3:3">
      <c r="C156" s="6"/>
    </row>
    <row r="157" spans="3:3">
      <c r="C157" s="6"/>
    </row>
    <row r="158" spans="3:3">
      <c r="C158" s="6"/>
    </row>
    <row r="159" spans="3:3">
      <c r="C159" s="6"/>
    </row>
    <row r="160" spans="3:3">
      <c r="C160" s="6"/>
    </row>
    <row r="161" spans="3:3">
      <c r="C161" s="6"/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  <row r="169" spans="3:3">
      <c r="C169" s="6"/>
    </row>
    <row r="170" spans="3:3">
      <c r="C170" s="6"/>
    </row>
    <row r="17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 t="str">
        <f t="shared" ref="C176:C207" si="7">IF(D176="","",D176/$B$3)</f>
        <v/>
      </c>
    </row>
    <row r="177" spans="3:3">
      <c r="C177" s="6" t="str">
        <f t="shared" si="7"/>
        <v/>
      </c>
    </row>
    <row r="178" spans="3:3">
      <c r="C178" s="6" t="str">
        <f t="shared" si="7"/>
        <v/>
      </c>
    </row>
    <row r="179" spans="3:3">
      <c r="C179" s="6" t="str">
        <f t="shared" si="7"/>
        <v/>
      </c>
    </row>
    <row r="180" spans="3:3">
      <c r="C180" s="6" t="str">
        <f t="shared" si="7"/>
        <v/>
      </c>
    </row>
    <row r="181" spans="3:3">
      <c r="C181" s="6" t="str">
        <f t="shared" si="7"/>
        <v/>
      </c>
    </row>
    <row r="182" spans="3:3">
      <c r="C182" s="6" t="str">
        <f t="shared" si="7"/>
        <v/>
      </c>
    </row>
    <row r="183" spans="3:3">
      <c r="C183" s="6" t="str">
        <f t="shared" si="7"/>
        <v/>
      </c>
    </row>
    <row r="184" spans="3:3">
      <c r="C184" s="6" t="str">
        <f t="shared" si="7"/>
        <v/>
      </c>
    </row>
    <row r="185" spans="3:3">
      <c r="C185" s="6" t="str">
        <f t="shared" si="7"/>
        <v/>
      </c>
    </row>
    <row r="186" spans="3:3">
      <c r="C186" s="6" t="str">
        <f t="shared" si="7"/>
        <v/>
      </c>
    </row>
    <row r="187" spans="3:3">
      <c r="C187" s="6" t="str">
        <f t="shared" si="7"/>
        <v/>
      </c>
    </row>
    <row r="188" spans="3:3">
      <c r="C188" s="6" t="str">
        <f t="shared" si="7"/>
        <v/>
      </c>
    </row>
    <row r="189" spans="3:3">
      <c r="C189" s="6" t="str">
        <f t="shared" si="7"/>
        <v/>
      </c>
    </row>
    <row r="190" spans="3:3">
      <c r="C190" s="6" t="str">
        <f t="shared" si="7"/>
        <v/>
      </c>
    </row>
    <row r="191" spans="3:3">
      <c r="C191" s="6" t="str">
        <f t="shared" si="7"/>
        <v/>
      </c>
    </row>
    <row r="192" spans="3:3">
      <c r="C192" s="6" t="str">
        <f t="shared" si="7"/>
        <v/>
      </c>
    </row>
    <row r="193" spans="3:6">
      <c r="C193" s="6" t="str">
        <f t="shared" si="7"/>
        <v/>
      </c>
    </row>
    <row r="194" spans="3:6">
      <c r="C194" s="6" t="str">
        <f t="shared" si="7"/>
        <v/>
      </c>
    </row>
    <row r="195" spans="3:6">
      <c r="C195" s="6" t="str">
        <f t="shared" si="7"/>
        <v/>
      </c>
    </row>
    <row r="196" spans="3:6">
      <c r="C196" s="6" t="str">
        <f t="shared" si="7"/>
        <v/>
      </c>
    </row>
    <row r="197" spans="3:6">
      <c r="C197" s="6" t="str">
        <f t="shared" si="7"/>
        <v/>
      </c>
      <c r="F197" s="9"/>
    </row>
    <row r="198" spans="3:6">
      <c r="C198" s="6" t="str">
        <f t="shared" si="7"/>
        <v/>
      </c>
    </row>
    <row r="199" spans="3:6">
      <c r="C199" s="6" t="str">
        <f t="shared" si="7"/>
        <v/>
      </c>
    </row>
    <row r="200" spans="3:6">
      <c r="C200" s="6" t="str">
        <f t="shared" si="7"/>
        <v/>
      </c>
    </row>
    <row r="201" spans="3:6">
      <c r="C201" s="6" t="str">
        <f t="shared" si="7"/>
        <v/>
      </c>
    </row>
    <row r="202" spans="3:6">
      <c r="C202" s="6" t="str">
        <f t="shared" si="7"/>
        <v/>
      </c>
    </row>
    <row r="203" spans="3:6">
      <c r="C203" s="6" t="str">
        <f t="shared" si="7"/>
        <v/>
      </c>
    </row>
    <row r="204" spans="3:6">
      <c r="C204" s="6" t="str">
        <f t="shared" si="7"/>
        <v/>
      </c>
    </row>
    <row r="205" spans="3:6">
      <c r="C205" s="6" t="str">
        <f t="shared" si="7"/>
        <v/>
      </c>
    </row>
    <row r="206" spans="3:6">
      <c r="C206" s="6" t="str">
        <f t="shared" si="7"/>
        <v/>
      </c>
    </row>
    <row r="207" spans="3:6">
      <c r="C207" s="6" t="str">
        <f t="shared" si="7"/>
        <v/>
      </c>
    </row>
    <row r="208" spans="3:6">
      <c r="C208" s="6" t="str">
        <f t="shared" ref="C208:C239" si="8">IF(D208="","",D208/$B$3)</f>
        <v/>
      </c>
    </row>
    <row r="209" spans="3:3">
      <c r="C209" s="6" t="str">
        <f t="shared" si="8"/>
        <v/>
      </c>
    </row>
    <row r="210" spans="3:3">
      <c r="C210" s="6" t="str">
        <f t="shared" si="8"/>
        <v/>
      </c>
    </row>
    <row r="211" spans="3:3">
      <c r="C211" s="6" t="str">
        <f t="shared" si="8"/>
        <v/>
      </c>
    </row>
    <row r="212" spans="3:3">
      <c r="C212" s="6" t="str">
        <f t="shared" si="8"/>
        <v/>
      </c>
    </row>
    <row r="213" spans="3:3">
      <c r="C213" s="6" t="str">
        <f t="shared" si="8"/>
        <v/>
      </c>
    </row>
    <row r="214" spans="3:3">
      <c r="C214" s="6" t="str">
        <f t="shared" si="8"/>
        <v/>
      </c>
    </row>
    <row r="215" spans="3:3">
      <c r="C215" s="6" t="str">
        <f t="shared" si="8"/>
        <v/>
      </c>
    </row>
    <row r="216" spans="3:3">
      <c r="C216" s="6" t="str">
        <f t="shared" si="8"/>
        <v/>
      </c>
    </row>
    <row r="217" spans="3:3">
      <c r="C217" s="6" t="str">
        <f t="shared" si="8"/>
        <v/>
      </c>
    </row>
    <row r="218" spans="3:3">
      <c r="C218" s="6" t="str">
        <f t="shared" si="8"/>
        <v/>
      </c>
    </row>
    <row r="219" spans="3:3">
      <c r="C219" s="6" t="str">
        <f t="shared" si="8"/>
        <v/>
      </c>
    </row>
    <row r="220" spans="3:3">
      <c r="C220" s="6" t="str">
        <f t="shared" si="8"/>
        <v/>
      </c>
    </row>
    <row r="221" spans="3:3">
      <c r="C221" s="6" t="str">
        <f t="shared" si="8"/>
        <v/>
      </c>
    </row>
    <row r="222" spans="3:3">
      <c r="C222" s="6" t="str">
        <f t="shared" si="8"/>
        <v/>
      </c>
    </row>
    <row r="223" spans="3:3">
      <c r="C223" s="6" t="str">
        <f t="shared" si="8"/>
        <v/>
      </c>
    </row>
    <row r="224" spans="3:3">
      <c r="C224" s="6" t="str">
        <f t="shared" si="8"/>
        <v/>
      </c>
    </row>
    <row r="225" spans="3:3">
      <c r="C225" s="6" t="str">
        <f t="shared" si="8"/>
        <v/>
      </c>
    </row>
    <row r="226" spans="3:3">
      <c r="C226" s="6" t="str">
        <f t="shared" si="8"/>
        <v/>
      </c>
    </row>
    <row r="227" spans="3:3">
      <c r="C227" s="6" t="str">
        <f t="shared" si="8"/>
        <v/>
      </c>
    </row>
    <row r="228" spans="3:3">
      <c r="C228" s="6" t="str">
        <f t="shared" si="8"/>
        <v/>
      </c>
    </row>
    <row r="229" spans="3:3">
      <c r="C229" s="6" t="str">
        <f t="shared" si="8"/>
        <v/>
      </c>
    </row>
    <row r="230" spans="3:3">
      <c r="C230" s="6" t="str">
        <f t="shared" si="8"/>
        <v/>
      </c>
    </row>
    <row r="231" spans="3:3">
      <c r="C231" s="6" t="str">
        <f t="shared" si="8"/>
        <v/>
      </c>
    </row>
    <row r="232" spans="3:3">
      <c r="C232" s="6" t="str">
        <f t="shared" si="8"/>
        <v/>
      </c>
    </row>
    <row r="233" spans="3:3">
      <c r="C233" s="6" t="str">
        <f t="shared" si="8"/>
        <v/>
      </c>
    </row>
    <row r="234" spans="3:3">
      <c r="C234" s="6" t="str">
        <f t="shared" si="8"/>
        <v/>
      </c>
    </row>
    <row r="235" spans="3:3">
      <c r="C235" s="6" t="str">
        <f t="shared" si="8"/>
        <v/>
      </c>
    </row>
    <row r="236" spans="3:3">
      <c r="C236" s="6" t="str">
        <f t="shared" si="8"/>
        <v/>
      </c>
    </row>
    <row r="237" spans="3:3">
      <c r="C237" s="6" t="str">
        <f t="shared" si="8"/>
        <v/>
      </c>
    </row>
    <row r="238" spans="3:3">
      <c r="C238" s="6" t="str">
        <f t="shared" si="8"/>
        <v/>
      </c>
    </row>
    <row r="239" spans="3:3">
      <c r="C239" s="6" t="str">
        <f t="shared" si="8"/>
        <v/>
      </c>
    </row>
    <row r="240" spans="3:3">
      <c r="C240" s="6" t="str">
        <f t="shared" ref="C240:C271" si="9">IF(D240="","",D240/$B$3)</f>
        <v/>
      </c>
    </row>
    <row r="241" spans="3:3">
      <c r="C241" s="6" t="str">
        <f t="shared" si="9"/>
        <v/>
      </c>
    </row>
    <row r="242" spans="3:3">
      <c r="C242" s="6" t="str">
        <f t="shared" si="9"/>
        <v/>
      </c>
    </row>
    <row r="243" spans="3:3">
      <c r="C243" s="6" t="str">
        <f t="shared" si="9"/>
        <v/>
      </c>
    </row>
    <row r="244" spans="3:3">
      <c r="C244" s="6" t="str">
        <f t="shared" si="9"/>
        <v/>
      </c>
    </row>
    <row r="245" spans="3:3">
      <c r="C245" s="6" t="str">
        <f t="shared" si="9"/>
        <v/>
      </c>
    </row>
    <row r="246" spans="3:3">
      <c r="C246" s="6" t="str">
        <f t="shared" si="9"/>
        <v/>
      </c>
    </row>
    <row r="247" spans="3:3">
      <c r="C247" s="6" t="str">
        <f t="shared" si="9"/>
        <v/>
      </c>
    </row>
    <row r="248" spans="3:3">
      <c r="C248" s="6" t="str">
        <f t="shared" si="9"/>
        <v/>
      </c>
    </row>
    <row r="249" spans="3:3">
      <c r="C249" s="6" t="str">
        <f t="shared" si="9"/>
        <v/>
      </c>
    </row>
    <row r="250" spans="3:3">
      <c r="C250" s="6" t="str">
        <f t="shared" si="9"/>
        <v/>
      </c>
    </row>
    <row r="251" spans="3:3">
      <c r="C251" s="6" t="str">
        <f t="shared" si="9"/>
        <v/>
      </c>
    </row>
    <row r="252" spans="3:3">
      <c r="C252" s="6" t="str">
        <f t="shared" si="9"/>
        <v/>
      </c>
    </row>
    <row r="253" spans="3:3">
      <c r="C253" s="6" t="str">
        <f t="shared" si="9"/>
        <v/>
      </c>
    </row>
    <row r="254" spans="3:3">
      <c r="C254" s="6" t="str">
        <f t="shared" si="9"/>
        <v/>
      </c>
    </row>
    <row r="255" spans="3:3">
      <c r="C255" s="6" t="str">
        <f t="shared" si="9"/>
        <v/>
      </c>
    </row>
    <row r="256" spans="3:3">
      <c r="C256" s="6" t="str">
        <f t="shared" si="9"/>
        <v/>
      </c>
    </row>
    <row r="257" spans="3:3">
      <c r="C257" s="6" t="str">
        <f t="shared" si="9"/>
        <v/>
      </c>
    </row>
    <row r="258" spans="3:3">
      <c r="C258" s="6" t="str">
        <f t="shared" si="9"/>
        <v/>
      </c>
    </row>
    <row r="259" spans="3:3">
      <c r="C259" s="6" t="str">
        <f t="shared" si="9"/>
        <v/>
      </c>
    </row>
    <row r="260" spans="3:3">
      <c r="C260" s="6" t="str">
        <f t="shared" si="9"/>
        <v/>
      </c>
    </row>
    <row r="261" spans="3:3">
      <c r="C261" s="6" t="str">
        <f t="shared" si="9"/>
        <v/>
      </c>
    </row>
    <row r="262" spans="3:3">
      <c r="C262" s="6" t="str">
        <f t="shared" si="9"/>
        <v/>
      </c>
    </row>
    <row r="263" spans="3:3">
      <c r="C263" s="6" t="str">
        <f t="shared" si="9"/>
        <v/>
      </c>
    </row>
    <row r="264" spans="3:3">
      <c r="C264" s="6" t="str">
        <f t="shared" si="9"/>
        <v/>
      </c>
    </row>
    <row r="265" spans="3:3">
      <c r="C265" s="6" t="str">
        <f t="shared" si="9"/>
        <v/>
      </c>
    </row>
    <row r="266" spans="3:3">
      <c r="C266" s="6" t="str">
        <f t="shared" si="9"/>
        <v/>
      </c>
    </row>
    <row r="267" spans="3:3">
      <c r="C267" s="6" t="str">
        <f t="shared" si="9"/>
        <v/>
      </c>
    </row>
    <row r="268" spans="3:3">
      <c r="C268" s="6" t="str">
        <f t="shared" si="9"/>
        <v/>
      </c>
    </row>
    <row r="269" spans="3:3">
      <c r="C269" s="6" t="str">
        <f t="shared" si="9"/>
        <v/>
      </c>
    </row>
    <row r="270" spans="3:3">
      <c r="C270" s="6" t="str">
        <f t="shared" si="9"/>
        <v/>
      </c>
    </row>
    <row r="271" spans="3:3">
      <c r="C271" s="6" t="str">
        <f t="shared" si="9"/>
        <v/>
      </c>
    </row>
    <row r="272" spans="3:3">
      <c r="C272" s="6" t="str">
        <f t="shared" ref="C272:C303" si="10">IF(D272="","",D272/$B$3)</f>
        <v/>
      </c>
    </row>
    <row r="273" spans="3:3">
      <c r="C273" s="6" t="str">
        <f t="shared" si="10"/>
        <v/>
      </c>
    </row>
    <row r="274" spans="3:3">
      <c r="C274" s="6" t="str">
        <f t="shared" si="10"/>
        <v/>
      </c>
    </row>
    <row r="275" spans="3:3">
      <c r="C275" s="6" t="str">
        <f t="shared" si="10"/>
        <v/>
      </c>
    </row>
    <row r="276" spans="3:3">
      <c r="C276" s="6" t="str">
        <f t="shared" si="10"/>
        <v/>
      </c>
    </row>
    <row r="277" spans="3:3">
      <c r="C277" s="6" t="str">
        <f t="shared" si="10"/>
        <v/>
      </c>
    </row>
    <row r="278" spans="3:3">
      <c r="C278" s="6" t="str">
        <f t="shared" si="10"/>
        <v/>
      </c>
    </row>
    <row r="279" spans="3:3">
      <c r="C279" s="6" t="str">
        <f t="shared" si="10"/>
        <v/>
      </c>
    </row>
    <row r="280" spans="3:3">
      <c r="C280" s="6" t="str">
        <f t="shared" si="10"/>
        <v/>
      </c>
    </row>
    <row r="281" spans="3:3">
      <c r="C281" s="6" t="str">
        <f t="shared" si="10"/>
        <v/>
      </c>
    </row>
    <row r="282" spans="3:3">
      <c r="C282" s="6" t="str">
        <f t="shared" si="10"/>
        <v/>
      </c>
    </row>
    <row r="283" spans="3:3">
      <c r="C283" s="6" t="str">
        <f t="shared" si="10"/>
        <v/>
      </c>
    </row>
    <row r="284" spans="3:3">
      <c r="C284" s="6" t="str">
        <f t="shared" si="10"/>
        <v/>
      </c>
    </row>
    <row r="285" spans="3:3">
      <c r="C285" s="6" t="str">
        <f t="shared" si="10"/>
        <v/>
      </c>
    </row>
    <row r="286" spans="3:3">
      <c r="C286" s="6" t="str">
        <f t="shared" si="10"/>
        <v/>
      </c>
    </row>
    <row r="287" spans="3:3">
      <c r="C287" s="6" t="str">
        <f t="shared" si="10"/>
        <v/>
      </c>
    </row>
    <row r="288" spans="3:3">
      <c r="C288" s="6" t="str">
        <f t="shared" si="10"/>
        <v/>
      </c>
    </row>
    <row r="289" spans="3:3">
      <c r="C289" s="6" t="str">
        <f t="shared" si="10"/>
        <v/>
      </c>
    </row>
    <row r="290" spans="3:3">
      <c r="C290" s="6" t="str">
        <f t="shared" si="10"/>
        <v/>
      </c>
    </row>
    <row r="291" spans="3:3">
      <c r="C291" s="6" t="str">
        <f t="shared" si="10"/>
        <v/>
      </c>
    </row>
    <row r="292" spans="3:3">
      <c r="C292" s="6" t="str">
        <f t="shared" si="10"/>
        <v/>
      </c>
    </row>
    <row r="293" spans="3:3">
      <c r="C293" s="6" t="str">
        <f t="shared" si="10"/>
        <v/>
      </c>
    </row>
    <row r="294" spans="3:3">
      <c r="C294" s="6" t="str">
        <f t="shared" si="10"/>
        <v/>
      </c>
    </row>
    <row r="295" spans="3:3">
      <c r="C295" s="6" t="str">
        <f t="shared" si="10"/>
        <v/>
      </c>
    </row>
    <row r="296" spans="3:3">
      <c r="C296" s="6" t="str">
        <f t="shared" si="10"/>
        <v/>
      </c>
    </row>
    <row r="297" spans="3:3">
      <c r="C297" s="6" t="str">
        <f t="shared" si="10"/>
        <v/>
      </c>
    </row>
    <row r="298" spans="3:3">
      <c r="C298" s="6" t="str">
        <f t="shared" si="10"/>
        <v/>
      </c>
    </row>
    <row r="299" spans="3:3">
      <c r="C299" s="6" t="str">
        <f t="shared" si="10"/>
        <v/>
      </c>
    </row>
    <row r="300" spans="3:3">
      <c r="C300" s="6" t="str">
        <f t="shared" si="10"/>
        <v/>
      </c>
    </row>
    <row r="301" spans="3:3">
      <c r="C301" s="6" t="str">
        <f t="shared" si="10"/>
        <v/>
      </c>
    </row>
    <row r="302" spans="3:3">
      <c r="C302" s="6" t="str">
        <f t="shared" si="10"/>
        <v/>
      </c>
    </row>
    <row r="303" spans="3:3">
      <c r="C303" s="6" t="str">
        <f t="shared" si="10"/>
        <v/>
      </c>
    </row>
    <row r="304" spans="3:3">
      <c r="C304" s="6" t="str">
        <f t="shared" ref="C304:C323" si="11">IF(D304="","",D304/$B$3)</f>
        <v/>
      </c>
    </row>
    <row r="305" spans="3:3">
      <c r="C305" s="6" t="str">
        <f t="shared" si="11"/>
        <v/>
      </c>
    </row>
    <row r="306" spans="3:3">
      <c r="C306" s="6" t="str">
        <f t="shared" si="11"/>
        <v/>
      </c>
    </row>
    <row r="307" spans="3:3">
      <c r="C307" s="6" t="str">
        <f t="shared" si="11"/>
        <v/>
      </c>
    </row>
    <row r="308" spans="3:3">
      <c r="C308" s="6" t="str">
        <f t="shared" si="11"/>
        <v/>
      </c>
    </row>
    <row r="309" spans="3:3">
      <c r="C309" s="6" t="str">
        <f t="shared" si="11"/>
        <v/>
      </c>
    </row>
    <row r="310" spans="3:3">
      <c r="C310" s="6" t="str">
        <f t="shared" si="11"/>
        <v/>
      </c>
    </row>
    <row r="311" spans="3:3">
      <c r="C311" s="6" t="str">
        <f t="shared" si="11"/>
        <v/>
      </c>
    </row>
    <row r="312" spans="3:3">
      <c r="C312" s="6" t="str">
        <f t="shared" si="11"/>
        <v/>
      </c>
    </row>
    <row r="313" spans="3:3">
      <c r="C313" s="6" t="str">
        <f t="shared" si="11"/>
        <v/>
      </c>
    </row>
    <row r="314" spans="3:3">
      <c r="C314" s="6" t="str">
        <f t="shared" si="11"/>
        <v/>
      </c>
    </row>
    <row r="315" spans="3:3">
      <c r="C315" s="6" t="str">
        <f t="shared" si="11"/>
        <v/>
      </c>
    </row>
    <row r="316" spans="3:3">
      <c r="C316" s="6" t="str">
        <f t="shared" si="11"/>
        <v/>
      </c>
    </row>
    <row r="317" spans="3:3">
      <c r="C317" s="6" t="str">
        <f t="shared" si="11"/>
        <v/>
      </c>
    </row>
    <row r="318" spans="3:3">
      <c r="C318" s="6" t="str">
        <f t="shared" si="11"/>
        <v/>
      </c>
    </row>
    <row r="319" spans="3:3">
      <c r="C319" s="6" t="str">
        <f t="shared" si="11"/>
        <v/>
      </c>
    </row>
    <row r="320" spans="3:3">
      <c r="C320" s="6" t="str">
        <f t="shared" si="11"/>
        <v/>
      </c>
    </row>
    <row r="321" spans="3:3">
      <c r="C321" s="6" t="str">
        <f t="shared" si="11"/>
        <v/>
      </c>
    </row>
    <row r="322" spans="3:3">
      <c r="C322" s="6" t="str">
        <f t="shared" si="11"/>
        <v/>
      </c>
    </row>
    <row r="323" spans="3:3">
      <c r="C323" s="6" t="str">
        <f t="shared" si="11"/>
        <v/>
      </c>
    </row>
  </sheetData>
  <mergeCells count="1">
    <mergeCell ref="H5:I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22"/>
  <sheetViews>
    <sheetView topLeftCell="A180" workbookViewId="0">
      <selection activeCell="F199" sqref="F199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style="7" bestFit="1" customWidth="1"/>
    <col min="5" max="5" width="20.85546875" bestFit="1" customWidth="1"/>
    <col min="6" max="6" width="34.140625" bestFit="1" customWidth="1"/>
    <col min="8" max="8" width="20.85546875" bestFit="1" customWidth="1"/>
  </cols>
  <sheetData>
    <row r="1" spans="1:9">
      <c r="A1" s="2" t="s">
        <v>487</v>
      </c>
      <c r="B1" s="2"/>
    </row>
    <row r="2" spans="1:9">
      <c r="A2" s="1" t="s">
        <v>9</v>
      </c>
      <c r="D2" t="s">
        <v>498</v>
      </c>
      <c r="E2" s="11">
        <f>SUM(C6:C1000)</f>
        <v>5279.554000000001</v>
      </c>
    </row>
    <row r="3" spans="1:9">
      <c r="A3" s="1" t="s">
        <v>7</v>
      </c>
      <c r="B3" s="3">
        <v>500</v>
      </c>
      <c r="D3" s="14" t="s">
        <v>796</v>
      </c>
      <c r="E3" s="3">
        <v>38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10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40185</v>
      </c>
      <c r="B6" s="6">
        <f>SUM(C6:C9)</f>
        <v>18.899999999999999</v>
      </c>
      <c r="C6" s="6">
        <f t="shared" ref="C6:C37" si="0">IF(D6="","",D6/$B$3)</f>
        <v>3.2</v>
      </c>
      <c r="D6" s="7">
        <v>1600</v>
      </c>
      <c r="E6" t="s">
        <v>16</v>
      </c>
      <c r="F6" t="s">
        <v>489</v>
      </c>
      <c r="H6" t="s">
        <v>40</v>
      </c>
      <c r="I6" s="6">
        <f t="shared" ref="I6:I13" si="1">SUMIF($E$6:$E$999,H6,$C$6:$C$999)</f>
        <v>703.4</v>
      </c>
    </row>
    <row r="7" spans="1:9">
      <c r="C7" s="6">
        <f t="shared" si="0"/>
        <v>5.2</v>
      </c>
      <c r="D7" s="7">
        <v>2600</v>
      </c>
      <c r="E7" t="s">
        <v>14</v>
      </c>
      <c r="F7" t="s">
        <v>28</v>
      </c>
      <c r="H7" t="s">
        <v>895</v>
      </c>
      <c r="I7" s="6">
        <f t="shared" si="1"/>
        <v>22.3</v>
      </c>
    </row>
    <row r="8" spans="1:9">
      <c r="C8" s="6">
        <f t="shared" si="0"/>
        <v>4.5</v>
      </c>
      <c r="D8" s="7">
        <v>2250</v>
      </c>
      <c r="E8" t="s">
        <v>17</v>
      </c>
      <c r="F8" t="s">
        <v>49</v>
      </c>
      <c r="H8" t="s">
        <v>14</v>
      </c>
      <c r="I8" s="6">
        <f t="shared" si="1"/>
        <v>142.53999999999996</v>
      </c>
    </row>
    <row r="9" spans="1:9">
      <c r="C9" s="6">
        <f t="shared" si="0"/>
        <v>6</v>
      </c>
      <c r="D9" s="7">
        <v>3000</v>
      </c>
      <c r="E9" t="s">
        <v>40</v>
      </c>
      <c r="F9" t="s">
        <v>490</v>
      </c>
      <c r="H9" t="s">
        <v>12</v>
      </c>
      <c r="I9" s="6">
        <f t="shared" si="1"/>
        <v>983.75399999999991</v>
      </c>
    </row>
    <row r="10" spans="1:9">
      <c r="A10" s="1">
        <v>40186</v>
      </c>
      <c r="B10" s="6">
        <f>SUM(C10:C18)</f>
        <v>130</v>
      </c>
      <c r="C10" s="6">
        <f t="shared" si="0"/>
        <v>40</v>
      </c>
      <c r="D10" s="7">
        <v>20000</v>
      </c>
      <c r="E10" t="s">
        <v>897</v>
      </c>
      <c r="F10" t="s">
        <v>134</v>
      </c>
      <c r="H10" t="s">
        <v>15</v>
      </c>
      <c r="I10" s="6">
        <f t="shared" si="1"/>
        <v>320.03999999999996</v>
      </c>
    </row>
    <row r="11" spans="1:9">
      <c r="C11" s="6">
        <f t="shared" si="0"/>
        <v>7</v>
      </c>
      <c r="D11" s="7">
        <v>3500</v>
      </c>
      <c r="E11" t="s">
        <v>50</v>
      </c>
      <c r="F11" t="s">
        <v>491</v>
      </c>
      <c r="H11" t="s">
        <v>896</v>
      </c>
      <c r="I11" s="6">
        <f t="shared" si="1"/>
        <v>9.8000000000000007</v>
      </c>
    </row>
    <row r="12" spans="1:9">
      <c r="C12" s="6">
        <f t="shared" si="0"/>
        <v>4</v>
      </c>
      <c r="D12" s="7">
        <v>2000</v>
      </c>
      <c r="E12" t="s">
        <v>50</v>
      </c>
      <c r="F12" t="s">
        <v>492</v>
      </c>
      <c r="H12" t="s">
        <v>37</v>
      </c>
      <c r="I12" s="6">
        <f t="shared" si="1"/>
        <v>36</v>
      </c>
    </row>
    <row r="13" spans="1:9">
      <c r="C13" s="6">
        <f t="shared" si="0"/>
        <v>2.4</v>
      </c>
      <c r="D13" s="7">
        <v>1200</v>
      </c>
      <c r="E13" t="s">
        <v>56</v>
      </c>
      <c r="F13" t="s">
        <v>489</v>
      </c>
      <c r="H13" t="s">
        <v>13</v>
      </c>
      <c r="I13" s="6">
        <f t="shared" si="1"/>
        <v>836</v>
      </c>
    </row>
    <row r="14" spans="1:9">
      <c r="C14" s="6">
        <f t="shared" si="0"/>
        <v>1</v>
      </c>
      <c r="D14" s="7">
        <v>500</v>
      </c>
      <c r="E14" t="s">
        <v>14</v>
      </c>
      <c r="H14" t="s">
        <v>17</v>
      </c>
      <c r="I14" s="6">
        <f>SUMIF($E$6:$E$999,H14,$C$6:$C$999)</f>
        <v>-110.19999999999999</v>
      </c>
    </row>
    <row r="15" spans="1:9">
      <c r="C15" s="6">
        <f t="shared" si="0"/>
        <v>1.2</v>
      </c>
      <c r="D15" s="7">
        <v>600</v>
      </c>
      <c r="E15" t="s">
        <v>56</v>
      </c>
      <c r="F15" t="s">
        <v>244</v>
      </c>
      <c r="H15" t="s">
        <v>35</v>
      </c>
      <c r="I15" s="6">
        <f t="shared" ref="I15:I23" si="2">SUMIF($E$6:$E$999,H15,$C$6:$C$999)</f>
        <v>61.2</v>
      </c>
    </row>
    <row r="16" spans="1:9">
      <c r="C16" s="6">
        <f t="shared" si="0"/>
        <v>4.4000000000000004</v>
      </c>
      <c r="D16" s="7">
        <v>2200</v>
      </c>
      <c r="E16" t="s">
        <v>12</v>
      </c>
      <c r="H16" t="s">
        <v>16</v>
      </c>
      <c r="I16" s="6">
        <f t="shared" si="2"/>
        <v>425.1</v>
      </c>
    </row>
    <row r="17" spans="1:9">
      <c r="C17" s="6">
        <f t="shared" si="0"/>
        <v>32</v>
      </c>
      <c r="D17" s="7">
        <v>16000</v>
      </c>
      <c r="E17" t="s">
        <v>12</v>
      </c>
      <c r="H17" t="s">
        <v>277</v>
      </c>
      <c r="I17" s="6">
        <f t="shared" si="2"/>
        <v>0</v>
      </c>
    </row>
    <row r="18" spans="1:9">
      <c r="C18" s="6">
        <f t="shared" si="0"/>
        <v>38</v>
      </c>
      <c r="D18" s="7">
        <v>19000</v>
      </c>
      <c r="E18" t="s">
        <v>15</v>
      </c>
      <c r="F18" s="9"/>
      <c r="H18" t="s">
        <v>56</v>
      </c>
      <c r="I18" s="6">
        <f t="shared" si="2"/>
        <v>36.1</v>
      </c>
    </row>
    <row r="19" spans="1:9">
      <c r="A19" s="1">
        <v>40187</v>
      </c>
      <c r="B19" s="6">
        <f>SUM(C19)</f>
        <v>0</v>
      </c>
      <c r="C19" s="6">
        <f t="shared" si="0"/>
        <v>0</v>
      </c>
      <c r="D19" s="7">
        <v>0</v>
      </c>
      <c r="E19" t="s">
        <v>499</v>
      </c>
      <c r="F19" t="s">
        <v>493</v>
      </c>
      <c r="H19" t="s">
        <v>50</v>
      </c>
      <c r="I19" s="6">
        <f t="shared" si="2"/>
        <v>186.82000000000005</v>
      </c>
    </row>
    <row r="20" spans="1:9">
      <c r="A20" s="1">
        <v>40188</v>
      </c>
      <c r="B20" s="6">
        <f>SUM(C20)</f>
        <v>0</v>
      </c>
      <c r="C20" s="6">
        <f t="shared" si="0"/>
        <v>0</v>
      </c>
      <c r="D20" s="7">
        <v>0</v>
      </c>
      <c r="E20" t="s">
        <v>499</v>
      </c>
      <c r="F20" t="s">
        <v>493</v>
      </c>
      <c r="H20" t="s">
        <v>19</v>
      </c>
      <c r="I20" s="6">
        <f t="shared" si="2"/>
        <v>69.8</v>
      </c>
    </row>
    <row r="21" spans="1:9">
      <c r="A21" s="1">
        <v>40189</v>
      </c>
      <c r="B21" s="6">
        <f>SUM(C21:C31)</f>
        <v>452.65999999999997</v>
      </c>
      <c r="C21" s="6">
        <f t="shared" si="0"/>
        <v>240</v>
      </c>
      <c r="D21" s="7">
        <v>120000</v>
      </c>
      <c r="E21" t="s">
        <v>897</v>
      </c>
      <c r="F21" t="s">
        <v>495</v>
      </c>
      <c r="H21" t="s">
        <v>18</v>
      </c>
      <c r="I21" s="6">
        <f t="shared" si="2"/>
        <v>59.79999999999999</v>
      </c>
    </row>
    <row r="22" spans="1:9">
      <c r="C22" s="6">
        <f t="shared" si="0"/>
        <v>24</v>
      </c>
      <c r="D22" s="7">
        <v>12000</v>
      </c>
      <c r="E22" t="s">
        <v>37</v>
      </c>
      <c r="H22" t="s">
        <v>265</v>
      </c>
      <c r="I22" s="6">
        <f t="shared" si="2"/>
        <v>88.7</v>
      </c>
    </row>
    <row r="23" spans="1:9" ht="15.75" thickBot="1">
      <c r="C23" s="6">
        <f t="shared" si="0"/>
        <v>94</v>
      </c>
      <c r="D23" s="7">
        <v>47000</v>
      </c>
      <c r="E23" t="s">
        <v>15</v>
      </c>
      <c r="H23" s="16" t="s">
        <v>897</v>
      </c>
      <c r="I23" s="17">
        <f t="shared" si="2"/>
        <v>1408.4</v>
      </c>
    </row>
    <row r="24" spans="1:9">
      <c r="C24" s="6">
        <f t="shared" si="0"/>
        <v>66</v>
      </c>
      <c r="D24" s="7">
        <v>33000</v>
      </c>
      <c r="E24" t="s">
        <v>897</v>
      </c>
      <c r="F24" t="s">
        <v>494</v>
      </c>
      <c r="H24" s="14" t="s">
        <v>504</v>
      </c>
      <c r="I24" s="6">
        <f>SUM(I6:I23)</f>
        <v>5279.5540000000001</v>
      </c>
    </row>
    <row r="25" spans="1:9">
      <c r="C25" s="6">
        <f t="shared" si="0"/>
        <v>7</v>
      </c>
      <c r="D25" s="7">
        <v>3500</v>
      </c>
      <c r="E25" t="s">
        <v>16</v>
      </c>
      <c r="F25" t="s">
        <v>496</v>
      </c>
    </row>
    <row r="26" spans="1:9">
      <c r="C26" s="6">
        <f t="shared" si="0"/>
        <v>4.2</v>
      </c>
      <c r="D26" s="7">
        <v>2100</v>
      </c>
      <c r="E26" t="s">
        <v>56</v>
      </c>
      <c r="F26" t="s">
        <v>244</v>
      </c>
    </row>
    <row r="27" spans="1:9">
      <c r="C27" s="6">
        <f t="shared" si="0"/>
        <v>2.4</v>
      </c>
      <c r="D27" s="7">
        <v>1200</v>
      </c>
      <c r="E27" t="s">
        <v>17</v>
      </c>
      <c r="F27" t="s">
        <v>49</v>
      </c>
    </row>
    <row r="28" spans="1:9">
      <c r="C28" s="6">
        <f t="shared" si="0"/>
        <v>9.8000000000000007</v>
      </c>
      <c r="D28" s="7">
        <v>4900</v>
      </c>
      <c r="E28" t="s">
        <v>896</v>
      </c>
      <c r="F28" t="s">
        <v>426</v>
      </c>
    </row>
    <row r="29" spans="1:9">
      <c r="C29" s="6">
        <f t="shared" si="0"/>
        <v>1.98</v>
      </c>
      <c r="D29" s="7">
        <v>990</v>
      </c>
      <c r="E29" t="s">
        <v>14</v>
      </c>
      <c r="F29" t="s">
        <v>31</v>
      </c>
    </row>
    <row r="30" spans="1:9">
      <c r="C30" s="6">
        <f t="shared" si="0"/>
        <v>1.64</v>
      </c>
      <c r="D30" s="7">
        <v>820</v>
      </c>
      <c r="E30" t="s">
        <v>265</v>
      </c>
      <c r="F30" t="s">
        <v>497</v>
      </c>
    </row>
    <row r="31" spans="1:9">
      <c r="C31" s="6">
        <f t="shared" si="0"/>
        <v>1.64</v>
      </c>
      <c r="D31" s="7">
        <v>820</v>
      </c>
      <c r="E31" t="s">
        <v>265</v>
      </c>
      <c r="F31" t="s">
        <v>497</v>
      </c>
    </row>
    <row r="32" spans="1:9">
      <c r="A32" s="1">
        <v>40190</v>
      </c>
      <c r="B32" s="6">
        <f>SUM(C32:C38)</f>
        <v>159</v>
      </c>
      <c r="C32" s="6">
        <f t="shared" si="0"/>
        <v>20</v>
      </c>
      <c r="D32" s="7">
        <v>10000</v>
      </c>
      <c r="E32" t="s">
        <v>12</v>
      </c>
    </row>
    <row r="33" spans="1:6">
      <c r="C33" s="6">
        <f t="shared" si="0"/>
        <v>14</v>
      </c>
      <c r="D33" s="7">
        <v>7000</v>
      </c>
      <c r="E33" t="s">
        <v>15</v>
      </c>
    </row>
    <row r="34" spans="1:6">
      <c r="C34" s="6">
        <f t="shared" si="0"/>
        <v>18</v>
      </c>
      <c r="D34" s="7">
        <v>9000</v>
      </c>
      <c r="E34" t="s">
        <v>897</v>
      </c>
      <c r="F34" t="s">
        <v>505</v>
      </c>
    </row>
    <row r="35" spans="1:6">
      <c r="C35" s="6">
        <f t="shared" si="0"/>
        <v>12</v>
      </c>
      <c r="D35" s="7">
        <v>6000</v>
      </c>
      <c r="E35" t="s">
        <v>17</v>
      </c>
      <c r="F35" t="s">
        <v>506</v>
      </c>
    </row>
    <row r="36" spans="1:6">
      <c r="C36" s="6">
        <f t="shared" si="0"/>
        <v>59</v>
      </c>
      <c r="D36" s="7">
        <v>29500</v>
      </c>
      <c r="E36" t="s">
        <v>13</v>
      </c>
      <c r="F36" t="s">
        <v>507</v>
      </c>
    </row>
    <row r="37" spans="1:6">
      <c r="C37" s="6">
        <f t="shared" si="0"/>
        <v>26</v>
      </c>
      <c r="D37" s="7">
        <v>13000</v>
      </c>
      <c r="E37" t="s">
        <v>16</v>
      </c>
      <c r="F37" t="s">
        <v>36</v>
      </c>
    </row>
    <row r="38" spans="1:6">
      <c r="C38" s="6">
        <f t="shared" ref="C38:C69" si="3">IF(D38="","",D38/$B$3)</f>
        <v>10</v>
      </c>
      <c r="D38" s="7">
        <v>5000</v>
      </c>
      <c r="E38" t="s">
        <v>15</v>
      </c>
    </row>
    <row r="39" spans="1:6">
      <c r="A39" s="1">
        <v>40191</v>
      </c>
      <c r="B39" s="6">
        <f>SUM(C39:C44)</f>
        <v>113.8</v>
      </c>
      <c r="C39" s="6">
        <f t="shared" si="3"/>
        <v>59</v>
      </c>
      <c r="D39" s="7">
        <v>29500</v>
      </c>
      <c r="E39" t="s">
        <v>13</v>
      </c>
      <c r="F39" t="s">
        <v>507</v>
      </c>
    </row>
    <row r="40" spans="1:6">
      <c r="C40" s="6">
        <f t="shared" si="3"/>
        <v>20</v>
      </c>
      <c r="D40" s="7">
        <v>10000</v>
      </c>
      <c r="E40" t="s">
        <v>16</v>
      </c>
      <c r="F40" t="s">
        <v>508</v>
      </c>
    </row>
    <row r="41" spans="1:6">
      <c r="C41" s="6">
        <f t="shared" si="3"/>
        <v>4.5999999999999996</v>
      </c>
      <c r="D41" s="7">
        <v>2300</v>
      </c>
      <c r="E41" t="s">
        <v>19</v>
      </c>
      <c r="F41" t="s">
        <v>509</v>
      </c>
    </row>
    <row r="42" spans="1:6">
      <c r="C42" s="6">
        <f t="shared" si="3"/>
        <v>10</v>
      </c>
      <c r="D42" s="7">
        <v>5000</v>
      </c>
      <c r="E42" t="s">
        <v>17</v>
      </c>
      <c r="F42" t="s">
        <v>510</v>
      </c>
    </row>
    <row r="43" spans="1:6">
      <c r="C43" s="6">
        <f t="shared" si="3"/>
        <v>19.399999999999999</v>
      </c>
      <c r="D43" s="7">
        <v>9700</v>
      </c>
      <c r="E43" t="s">
        <v>14</v>
      </c>
      <c r="F43" t="s">
        <v>511</v>
      </c>
    </row>
    <row r="44" spans="1:6">
      <c r="C44" s="6">
        <f t="shared" si="3"/>
        <v>0.8</v>
      </c>
      <c r="D44" s="7">
        <v>400</v>
      </c>
      <c r="E44" t="s">
        <v>17</v>
      </c>
      <c r="F44" t="s">
        <v>512</v>
      </c>
    </row>
    <row r="45" spans="1:6">
      <c r="A45" s="1">
        <v>40192</v>
      </c>
      <c r="B45" s="6">
        <f>SUM(C45:C48)</f>
        <v>356.90800000000002</v>
      </c>
      <c r="C45" s="6">
        <f t="shared" si="3"/>
        <v>10</v>
      </c>
      <c r="D45" s="7">
        <v>5000</v>
      </c>
      <c r="E45" t="s">
        <v>15</v>
      </c>
    </row>
    <row r="46" spans="1:6">
      <c r="C46" s="6">
        <f t="shared" si="3"/>
        <v>280</v>
      </c>
      <c r="D46" s="7">
        <v>140000</v>
      </c>
      <c r="E46" t="s">
        <v>897</v>
      </c>
      <c r="F46" t="s">
        <v>513</v>
      </c>
    </row>
    <row r="47" spans="1:6">
      <c r="C47" s="6">
        <f t="shared" si="3"/>
        <v>1</v>
      </c>
      <c r="D47" s="7">
        <v>500</v>
      </c>
      <c r="E47" t="s">
        <v>17</v>
      </c>
      <c r="F47" t="s">
        <v>49</v>
      </c>
    </row>
    <row r="48" spans="1:6">
      <c r="C48" s="6">
        <f t="shared" si="3"/>
        <v>65.908000000000001</v>
      </c>
      <c r="D48" s="7">
        <v>32954</v>
      </c>
      <c r="E48" t="s">
        <v>12</v>
      </c>
    </row>
    <row r="49" spans="1:6">
      <c r="A49" s="1">
        <v>40193</v>
      </c>
      <c r="B49" s="6">
        <f>SUM(C49:C51)</f>
        <v>104.31399999999999</v>
      </c>
      <c r="C49" s="6">
        <f t="shared" si="3"/>
        <v>49.853999999999999</v>
      </c>
      <c r="D49" s="7">
        <v>24927</v>
      </c>
      <c r="E49" t="s">
        <v>12</v>
      </c>
    </row>
    <row r="50" spans="1:6">
      <c r="C50" s="6">
        <f t="shared" si="3"/>
        <v>8.4600000000000009</v>
      </c>
      <c r="D50" s="7">
        <v>4230</v>
      </c>
      <c r="E50" t="s">
        <v>12</v>
      </c>
    </row>
    <row r="51" spans="1:6">
      <c r="C51" s="6">
        <f t="shared" si="3"/>
        <v>46</v>
      </c>
      <c r="D51" s="7">
        <v>23000</v>
      </c>
      <c r="E51" t="s">
        <v>12</v>
      </c>
    </row>
    <row r="52" spans="1:6">
      <c r="A52" s="1">
        <v>40194</v>
      </c>
      <c r="B52" s="6">
        <f>SUM(C52:C57)</f>
        <v>92.031999999999996</v>
      </c>
      <c r="C52" s="6">
        <f t="shared" si="3"/>
        <v>40</v>
      </c>
      <c r="D52" s="7">
        <v>20000</v>
      </c>
      <c r="E52" t="s">
        <v>12</v>
      </c>
    </row>
    <row r="53" spans="1:6">
      <c r="C53" s="6">
        <f t="shared" si="3"/>
        <v>5.58</v>
      </c>
      <c r="D53" s="7">
        <v>2790</v>
      </c>
      <c r="E53" t="s">
        <v>50</v>
      </c>
      <c r="F53" t="s">
        <v>514</v>
      </c>
    </row>
    <row r="54" spans="1:6">
      <c r="C54" s="6">
        <f t="shared" si="3"/>
        <v>28.571999999999999</v>
      </c>
      <c r="D54" s="7">
        <v>14286</v>
      </c>
      <c r="E54" t="s">
        <v>12</v>
      </c>
    </row>
    <row r="55" spans="1:6">
      <c r="C55" s="6">
        <f t="shared" si="3"/>
        <v>14</v>
      </c>
      <c r="D55" s="7">
        <v>7000</v>
      </c>
      <c r="E55" t="s">
        <v>40</v>
      </c>
      <c r="F55" t="s">
        <v>515</v>
      </c>
    </row>
    <row r="56" spans="1:6">
      <c r="C56" s="6">
        <f t="shared" si="3"/>
        <v>1.58</v>
      </c>
      <c r="D56" s="7">
        <v>790</v>
      </c>
      <c r="E56" t="s">
        <v>17</v>
      </c>
      <c r="F56" t="s">
        <v>49</v>
      </c>
    </row>
    <row r="57" spans="1:6">
      <c r="C57" s="6">
        <f t="shared" si="3"/>
        <v>2.2999999999999998</v>
      </c>
      <c r="D57" s="7">
        <v>1150</v>
      </c>
      <c r="E57" t="s">
        <v>14</v>
      </c>
      <c r="F57" t="s">
        <v>516</v>
      </c>
    </row>
    <row r="58" spans="1:6">
      <c r="A58" s="1">
        <v>40195</v>
      </c>
      <c r="B58" s="6">
        <f>SUM(C58:C64)</f>
        <v>104.19999999999999</v>
      </c>
      <c r="C58" s="6">
        <f t="shared" si="3"/>
        <v>5</v>
      </c>
      <c r="D58" s="7">
        <v>2500</v>
      </c>
      <c r="E58" t="s">
        <v>56</v>
      </c>
      <c r="F58" t="s">
        <v>517</v>
      </c>
    </row>
    <row r="59" spans="1:6">
      <c r="C59" s="6">
        <f t="shared" si="3"/>
        <v>12</v>
      </c>
      <c r="D59" s="7">
        <v>6000</v>
      </c>
      <c r="E59" t="s">
        <v>15</v>
      </c>
    </row>
    <row r="60" spans="1:6">
      <c r="C60" s="6">
        <f t="shared" si="3"/>
        <v>56</v>
      </c>
      <c r="D60" s="7">
        <v>28000</v>
      </c>
      <c r="E60" t="s">
        <v>12</v>
      </c>
    </row>
    <row r="61" spans="1:6">
      <c r="C61" s="6">
        <f t="shared" si="3"/>
        <v>2</v>
      </c>
      <c r="D61" s="7">
        <v>1000</v>
      </c>
      <c r="E61" t="s">
        <v>56</v>
      </c>
      <c r="F61" t="s">
        <v>518</v>
      </c>
    </row>
    <row r="62" spans="1:6">
      <c r="C62" s="6">
        <f t="shared" si="3"/>
        <v>4.5999999999999996</v>
      </c>
      <c r="D62" s="7">
        <v>2300</v>
      </c>
      <c r="E62" t="s">
        <v>18</v>
      </c>
    </row>
    <row r="63" spans="1:6">
      <c r="C63" s="6">
        <f t="shared" si="3"/>
        <v>4.5999999999999996</v>
      </c>
      <c r="D63" s="7">
        <v>2300</v>
      </c>
      <c r="E63" t="s">
        <v>18</v>
      </c>
    </row>
    <row r="64" spans="1:6">
      <c r="C64" s="6">
        <f t="shared" si="3"/>
        <v>20</v>
      </c>
      <c r="D64" s="7">
        <v>10000</v>
      </c>
      <c r="E64" t="s">
        <v>13</v>
      </c>
      <c r="F64" t="s">
        <v>519</v>
      </c>
    </row>
    <row r="65" spans="1:6">
      <c r="A65" s="1">
        <v>40196</v>
      </c>
      <c r="B65" s="6">
        <f>SUM(C65)</f>
        <v>20</v>
      </c>
      <c r="C65" s="6">
        <f t="shared" si="3"/>
        <v>20</v>
      </c>
      <c r="D65" s="7">
        <v>10000</v>
      </c>
      <c r="E65" t="s">
        <v>13</v>
      </c>
      <c r="F65" t="s">
        <v>519</v>
      </c>
    </row>
    <row r="66" spans="1:6">
      <c r="A66" s="1">
        <v>40197</v>
      </c>
      <c r="B66" s="6">
        <f>SUM(C66:C74)</f>
        <v>147.726</v>
      </c>
      <c r="C66" s="6">
        <f t="shared" si="3"/>
        <v>14.2</v>
      </c>
      <c r="D66" s="7">
        <v>7100</v>
      </c>
      <c r="E66" t="s">
        <v>18</v>
      </c>
      <c r="F66" s="9" t="s">
        <v>354</v>
      </c>
    </row>
    <row r="67" spans="1:6">
      <c r="C67" s="6">
        <f t="shared" si="3"/>
        <v>58.725999999999999</v>
      </c>
      <c r="D67" s="7">
        <v>29363</v>
      </c>
      <c r="E67" t="s">
        <v>12</v>
      </c>
    </row>
    <row r="68" spans="1:6">
      <c r="C68" s="6">
        <f t="shared" si="3"/>
        <v>0.4</v>
      </c>
      <c r="D68" s="7">
        <v>200</v>
      </c>
      <c r="E68" t="s">
        <v>17</v>
      </c>
      <c r="F68" t="s">
        <v>520</v>
      </c>
    </row>
    <row r="69" spans="1:6">
      <c r="C69" s="6">
        <f t="shared" si="3"/>
        <v>3</v>
      </c>
      <c r="D69" s="7">
        <v>1500</v>
      </c>
      <c r="E69" t="s">
        <v>35</v>
      </c>
    </row>
    <row r="70" spans="1:6">
      <c r="C70" s="6">
        <f t="shared" ref="C70:C101" si="4">IF(D70="","",D70/$B$3)</f>
        <v>48</v>
      </c>
      <c r="D70" s="7">
        <v>24000</v>
      </c>
      <c r="E70" t="s">
        <v>13</v>
      </c>
      <c r="F70" t="s">
        <v>521</v>
      </c>
    </row>
    <row r="71" spans="1:6">
      <c r="C71" s="6">
        <f t="shared" si="4"/>
        <v>12.6</v>
      </c>
      <c r="D71" s="7">
        <v>6300</v>
      </c>
      <c r="E71" t="s">
        <v>14</v>
      </c>
      <c r="F71" t="s">
        <v>28</v>
      </c>
    </row>
    <row r="72" spans="1:6">
      <c r="C72" s="6">
        <f t="shared" si="4"/>
        <v>7.2</v>
      </c>
      <c r="D72" s="7">
        <v>3600</v>
      </c>
      <c r="E72" t="s">
        <v>16</v>
      </c>
      <c r="F72" t="s">
        <v>522</v>
      </c>
    </row>
    <row r="73" spans="1:6">
      <c r="C73" s="6">
        <f t="shared" si="4"/>
        <v>1</v>
      </c>
      <c r="D73" s="7">
        <v>500</v>
      </c>
      <c r="E73" t="s">
        <v>17</v>
      </c>
      <c r="F73" t="s">
        <v>49</v>
      </c>
    </row>
    <row r="74" spans="1:6">
      <c r="C74" s="6">
        <f t="shared" si="4"/>
        <v>2.6</v>
      </c>
      <c r="D74" s="7">
        <v>1300</v>
      </c>
      <c r="E74" t="s">
        <v>265</v>
      </c>
      <c r="F74" t="s">
        <v>523</v>
      </c>
    </row>
    <row r="75" spans="1:6">
      <c r="A75" s="1">
        <v>40198</v>
      </c>
      <c r="B75" s="6">
        <f>SUM(C75:C83)</f>
        <v>97.960000000000022</v>
      </c>
      <c r="C75" s="6">
        <f t="shared" si="4"/>
        <v>48</v>
      </c>
      <c r="D75" s="7">
        <v>24000</v>
      </c>
      <c r="E75" t="s">
        <v>13</v>
      </c>
      <c r="F75" t="s">
        <v>521</v>
      </c>
    </row>
    <row r="76" spans="1:6">
      <c r="C76" s="6">
        <f t="shared" si="4"/>
        <v>10</v>
      </c>
      <c r="D76" s="7">
        <v>5000</v>
      </c>
      <c r="E76" t="s">
        <v>35</v>
      </c>
    </row>
    <row r="77" spans="1:6">
      <c r="C77" s="6">
        <f t="shared" si="4"/>
        <v>14.5</v>
      </c>
      <c r="D77" s="7">
        <v>7250</v>
      </c>
      <c r="E77" t="s">
        <v>265</v>
      </c>
      <c r="F77" t="s">
        <v>524</v>
      </c>
    </row>
    <row r="78" spans="1:6">
      <c r="C78" s="6">
        <f t="shared" si="4"/>
        <v>1.68</v>
      </c>
      <c r="D78" s="7">
        <v>840</v>
      </c>
      <c r="E78" t="s">
        <v>265</v>
      </c>
      <c r="F78" t="s">
        <v>497</v>
      </c>
    </row>
    <row r="79" spans="1:6">
      <c r="C79" s="6">
        <f t="shared" si="4"/>
        <v>0.2</v>
      </c>
      <c r="D79" s="7">
        <v>100</v>
      </c>
      <c r="E79" t="s">
        <v>17</v>
      </c>
      <c r="F79" t="s">
        <v>49</v>
      </c>
    </row>
    <row r="80" spans="1:6">
      <c r="C80" s="6">
        <f t="shared" si="4"/>
        <v>1.3</v>
      </c>
      <c r="D80" s="7">
        <v>650</v>
      </c>
      <c r="E80" t="s">
        <v>14</v>
      </c>
      <c r="F80" t="s">
        <v>525</v>
      </c>
    </row>
    <row r="81" spans="1:6">
      <c r="C81" s="6">
        <f t="shared" si="4"/>
        <v>15.2</v>
      </c>
      <c r="D81" s="7">
        <v>7600</v>
      </c>
      <c r="E81" t="s">
        <v>16</v>
      </c>
      <c r="F81" t="s">
        <v>526</v>
      </c>
    </row>
    <row r="82" spans="1:6">
      <c r="C82" s="6">
        <f t="shared" si="4"/>
        <v>5.4</v>
      </c>
      <c r="D82" s="7">
        <v>2700</v>
      </c>
      <c r="E82" t="s">
        <v>56</v>
      </c>
      <c r="F82" t="s">
        <v>527</v>
      </c>
    </row>
    <row r="83" spans="1:6">
      <c r="C83" s="6">
        <f t="shared" si="4"/>
        <v>1.68</v>
      </c>
      <c r="D83" s="7">
        <v>840</v>
      </c>
      <c r="E83" t="s">
        <v>265</v>
      </c>
      <c r="F83" t="s">
        <v>497</v>
      </c>
    </row>
    <row r="84" spans="1:6">
      <c r="A84" s="1">
        <v>40199</v>
      </c>
      <c r="B84" s="6">
        <f>SUM(C84:C95)</f>
        <v>108.10000000000001</v>
      </c>
      <c r="C84" s="6">
        <f t="shared" si="4"/>
        <v>48</v>
      </c>
      <c r="D84" s="7">
        <v>24000</v>
      </c>
      <c r="E84" t="s">
        <v>13</v>
      </c>
      <c r="F84" t="s">
        <v>521</v>
      </c>
    </row>
    <row r="85" spans="1:6">
      <c r="C85" s="6">
        <f t="shared" si="4"/>
        <v>10</v>
      </c>
      <c r="D85" s="7">
        <v>5000</v>
      </c>
      <c r="E85" t="s">
        <v>35</v>
      </c>
    </row>
    <row r="86" spans="1:6">
      <c r="A86" s="18"/>
      <c r="C86" s="6">
        <f t="shared" si="4"/>
        <v>2</v>
      </c>
      <c r="D86" s="7">
        <v>1000</v>
      </c>
      <c r="E86" t="s">
        <v>17</v>
      </c>
      <c r="F86" t="s">
        <v>201</v>
      </c>
    </row>
    <row r="87" spans="1:6">
      <c r="A87" s="18"/>
      <c r="C87" s="6">
        <f t="shared" si="4"/>
        <v>8.6999999999999993</v>
      </c>
      <c r="D87" s="7">
        <v>4350</v>
      </c>
      <c r="E87" t="s">
        <v>17</v>
      </c>
      <c r="F87" t="s">
        <v>528</v>
      </c>
    </row>
    <row r="88" spans="1:6">
      <c r="A88" s="18"/>
      <c r="C88" s="6">
        <f t="shared" si="4"/>
        <v>8</v>
      </c>
      <c r="D88" s="7">
        <v>4000</v>
      </c>
      <c r="E88" t="s">
        <v>16</v>
      </c>
      <c r="F88" t="s">
        <v>34</v>
      </c>
    </row>
    <row r="89" spans="1:6">
      <c r="A89" s="18"/>
      <c r="C89" s="6">
        <f t="shared" si="4"/>
        <v>2.4</v>
      </c>
      <c r="D89" s="7">
        <v>1200</v>
      </c>
      <c r="E89" t="s">
        <v>17</v>
      </c>
      <c r="F89" t="s">
        <v>49</v>
      </c>
    </row>
    <row r="90" spans="1:6">
      <c r="A90" s="18"/>
      <c r="C90" s="6">
        <f t="shared" si="4"/>
        <v>1</v>
      </c>
      <c r="D90" s="7">
        <v>500</v>
      </c>
      <c r="E90" t="s">
        <v>17</v>
      </c>
      <c r="F90" t="s">
        <v>49</v>
      </c>
    </row>
    <row r="91" spans="1:6">
      <c r="A91" s="18"/>
      <c r="C91" s="6">
        <f t="shared" si="4"/>
        <v>6.4</v>
      </c>
      <c r="D91" s="7">
        <v>3200</v>
      </c>
      <c r="E91" t="s">
        <v>14</v>
      </c>
      <c r="F91" t="s">
        <v>28</v>
      </c>
    </row>
    <row r="92" spans="1:6">
      <c r="A92" s="18"/>
      <c r="C92" s="6">
        <f t="shared" si="4"/>
        <v>5</v>
      </c>
      <c r="D92" s="7">
        <v>2500</v>
      </c>
      <c r="E92" t="s">
        <v>50</v>
      </c>
      <c r="F92" t="s">
        <v>529</v>
      </c>
    </row>
    <row r="93" spans="1:6">
      <c r="A93" s="18"/>
      <c r="C93" s="6">
        <f t="shared" si="4"/>
        <v>5</v>
      </c>
      <c r="D93" s="7">
        <v>2500</v>
      </c>
      <c r="E93" t="s">
        <v>17</v>
      </c>
      <c r="F93" t="s">
        <v>530</v>
      </c>
    </row>
    <row r="94" spans="1:6">
      <c r="A94" s="18"/>
      <c r="C94" s="6">
        <f t="shared" si="4"/>
        <v>5</v>
      </c>
      <c r="D94" s="7">
        <v>2500</v>
      </c>
      <c r="E94" t="s">
        <v>16</v>
      </c>
      <c r="F94" t="s">
        <v>36</v>
      </c>
    </row>
    <row r="95" spans="1:6">
      <c r="A95" s="18"/>
      <c r="C95" s="6">
        <f t="shared" si="4"/>
        <v>6.6</v>
      </c>
      <c r="D95" s="7">
        <v>3300</v>
      </c>
      <c r="E95" t="s">
        <v>14</v>
      </c>
      <c r="F95" t="s">
        <v>28</v>
      </c>
    </row>
    <row r="96" spans="1:6">
      <c r="A96" s="18">
        <v>40200</v>
      </c>
      <c r="B96" s="6">
        <f>SUM(C96:C108)</f>
        <v>174</v>
      </c>
      <c r="C96" s="6">
        <f t="shared" si="4"/>
        <v>48</v>
      </c>
      <c r="D96" s="7">
        <v>24000</v>
      </c>
      <c r="E96" t="s">
        <v>13</v>
      </c>
      <c r="F96" t="s">
        <v>521</v>
      </c>
    </row>
    <row r="97" spans="1:6">
      <c r="A97" s="18"/>
      <c r="C97" s="6">
        <f t="shared" si="4"/>
        <v>10</v>
      </c>
      <c r="D97" s="7">
        <v>5000</v>
      </c>
      <c r="E97" t="s">
        <v>35</v>
      </c>
      <c r="F97" s="9"/>
    </row>
    <row r="98" spans="1:6">
      <c r="A98" s="18"/>
      <c r="C98" s="6">
        <f t="shared" si="4"/>
        <v>8</v>
      </c>
      <c r="D98" s="7">
        <v>4000</v>
      </c>
      <c r="E98" t="s">
        <v>265</v>
      </c>
      <c r="F98" t="s">
        <v>531</v>
      </c>
    </row>
    <row r="99" spans="1:6">
      <c r="A99" s="18"/>
      <c r="C99" s="6">
        <f t="shared" si="4"/>
        <v>2</v>
      </c>
      <c r="D99" s="7">
        <v>1000</v>
      </c>
      <c r="E99" t="s">
        <v>35</v>
      </c>
    </row>
    <row r="100" spans="1:6">
      <c r="A100" s="18"/>
      <c r="C100" s="6">
        <f t="shared" si="4"/>
        <v>0.8</v>
      </c>
      <c r="D100" s="7">
        <v>400</v>
      </c>
      <c r="E100" t="s">
        <v>17</v>
      </c>
      <c r="F100" t="s">
        <v>532</v>
      </c>
    </row>
    <row r="101" spans="1:6">
      <c r="A101" s="18"/>
      <c r="C101" s="6">
        <f t="shared" si="4"/>
        <v>1</v>
      </c>
      <c r="D101" s="7">
        <v>500</v>
      </c>
      <c r="E101" t="s">
        <v>14</v>
      </c>
      <c r="F101" t="s">
        <v>43</v>
      </c>
    </row>
    <row r="102" spans="1:6">
      <c r="A102" s="18"/>
      <c r="C102" s="6">
        <f t="shared" ref="C102:C133" si="5">IF(D102="","",D102/$B$3)</f>
        <v>7.2</v>
      </c>
      <c r="D102" s="7">
        <v>3600</v>
      </c>
      <c r="E102" t="s">
        <v>40</v>
      </c>
      <c r="F102" t="s">
        <v>533</v>
      </c>
    </row>
    <row r="103" spans="1:6">
      <c r="A103" s="18"/>
      <c r="C103" s="6">
        <f t="shared" si="5"/>
        <v>18.2</v>
      </c>
      <c r="D103" s="7">
        <v>9100</v>
      </c>
      <c r="E103" t="s">
        <v>895</v>
      </c>
      <c r="F103" t="s">
        <v>534</v>
      </c>
    </row>
    <row r="104" spans="1:6">
      <c r="A104" s="18"/>
      <c r="C104" s="6">
        <f t="shared" si="5"/>
        <v>4</v>
      </c>
      <c r="D104" s="7">
        <v>2000</v>
      </c>
      <c r="E104" t="s">
        <v>895</v>
      </c>
      <c r="F104" t="s">
        <v>534</v>
      </c>
    </row>
    <row r="105" spans="1:6">
      <c r="A105" s="18"/>
      <c r="C105" s="6">
        <f t="shared" si="5"/>
        <v>0.1</v>
      </c>
      <c r="D105" s="7">
        <v>50</v>
      </c>
      <c r="E105" t="s">
        <v>895</v>
      </c>
      <c r="F105" t="s">
        <v>180</v>
      </c>
    </row>
    <row r="106" spans="1:6">
      <c r="A106" s="18"/>
      <c r="C106" s="6">
        <f t="shared" si="5"/>
        <v>12</v>
      </c>
      <c r="D106" s="7">
        <v>6000</v>
      </c>
      <c r="E106" t="s">
        <v>16</v>
      </c>
      <c r="F106" t="s">
        <v>34</v>
      </c>
    </row>
    <row r="107" spans="1:6">
      <c r="A107" s="18"/>
      <c r="C107" s="6">
        <f t="shared" si="5"/>
        <v>2.7</v>
      </c>
      <c r="D107" s="7">
        <v>1350</v>
      </c>
      <c r="E107" t="s">
        <v>14</v>
      </c>
      <c r="F107" t="s">
        <v>535</v>
      </c>
    </row>
    <row r="108" spans="1:6">
      <c r="A108" s="18"/>
      <c r="C108" s="6">
        <f t="shared" si="5"/>
        <v>60</v>
      </c>
      <c r="D108" s="7">
        <v>30000</v>
      </c>
      <c r="E108" t="s">
        <v>16</v>
      </c>
      <c r="F108" t="s">
        <v>536</v>
      </c>
    </row>
    <row r="109" spans="1:6">
      <c r="A109" s="18">
        <v>40201</v>
      </c>
      <c r="B109" s="6">
        <f>SUM(C109:C123)</f>
        <v>250.80000000000004</v>
      </c>
      <c r="C109" s="6">
        <f t="shared" si="5"/>
        <v>48</v>
      </c>
      <c r="D109" s="7">
        <v>24000</v>
      </c>
      <c r="E109" t="s">
        <v>13</v>
      </c>
      <c r="F109" t="s">
        <v>521</v>
      </c>
    </row>
    <row r="110" spans="1:6">
      <c r="A110" s="18"/>
      <c r="C110" s="6">
        <f t="shared" si="5"/>
        <v>24</v>
      </c>
      <c r="D110" s="7">
        <v>12000</v>
      </c>
      <c r="E110" t="s">
        <v>40</v>
      </c>
      <c r="F110" s="9" t="s">
        <v>537</v>
      </c>
    </row>
    <row r="111" spans="1:6">
      <c r="A111" s="18"/>
      <c r="C111" s="6">
        <f t="shared" si="5"/>
        <v>15</v>
      </c>
      <c r="D111" s="7">
        <v>7500</v>
      </c>
      <c r="E111" t="s">
        <v>56</v>
      </c>
      <c r="F111" t="s">
        <v>538</v>
      </c>
    </row>
    <row r="112" spans="1:6">
      <c r="A112" s="18"/>
      <c r="C112" s="6">
        <f t="shared" si="5"/>
        <v>110.4</v>
      </c>
      <c r="D112" s="7">
        <v>55200</v>
      </c>
      <c r="E112" t="s">
        <v>50</v>
      </c>
      <c r="F112" t="s">
        <v>928</v>
      </c>
    </row>
    <row r="113" spans="1:6">
      <c r="A113" s="18"/>
      <c r="C113" s="6">
        <f t="shared" si="5"/>
        <v>12</v>
      </c>
      <c r="D113" s="7">
        <v>6000</v>
      </c>
      <c r="E113" t="s">
        <v>16</v>
      </c>
      <c r="F113" t="s">
        <v>539</v>
      </c>
    </row>
    <row r="114" spans="1:6">
      <c r="A114" s="18"/>
      <c r="C114" s="6">
        <f t="shared" si="5"/>
        <v>0.4</v>
      </c>
      <c r="D114" s="7">
        <v>200</v>
      </c>
      <c r="E114" t="s">
        <v>17</v>
      </c>
      <c r="F114" t="s">
        <v>540</v>
      </c>
    </row>
    <row r="115" spans="1:6">
      <c r="A115" s="18"/>
      <c r="C115" s="6">
        <f t="shared" si="5"/>
        <v>3</v>
      </c>
      <c r="D115" s="7">
        <v>1500</v>
      </c>
      <c r="E115" t="s">
        <v>50</v>
      </c>
      <c r="F115" t="s">
        <v>541</v>
      </c>
    </row>
    <row r="116" spans="1:6">
      <c r="A116" s="18"/>
      <c r="C116" s="6">
        <f t="shared" si="5"/>
        <v>5</v>
      </c>
      <c r="D116" s="7">
        <v>2500</v>
      </c>
      <c r="E116" t="s">
        <v>50</v>
      </c>
      <c r="F116" t="s">
        <v>542</v>
      </c>
    </row>
    <row r="117" spans="1:6">
      <c r="A117" s="18"/>
      <c r="C117" s="6">
        <f t="shared" si="5"/>
        <v>6.4</v>
      </c>
      <c r="D117" s="7">
        <v>3200</v>
      </c>
      <c r="E117" t="s">
        <v>50</v>
      </c>
      <c r="F117" t="s">
        <v>543</v>
      </c>
    </row>
    <row r="118" spans="1:6">
      <c r="A118" s="18"/>
      <c r="C118" s="6">
        <f t="shared" si="5"/>
        <v>2.4</v>
      </c>
      <c r="D118" s="7">
        <v>1200</v>
      </c>
      <c r="E118" t="s">
        <v>50</v>
      </c>
      <c r="F118" t="s">
        <v>544</v>
      </c>
    </row>
    <row r="119" spans="1:6">
      <c r="A119" s="18"/>
      <c r="C119" s="6">
        <f t="shared" si="5"/>
        <v>0.8</v>
      </c>
      <c r="D119" s="7">
        <v>400</v>
      </c>
      <c r="E119" t="s">
        <v>14</v>
      </c>
      <c r="F119" t="s">
        <v>535</v>
      </c>
    </row>
    <row r="120" spans="1:6">
      <c r="A120" s="18"/>
      <c r="C120" s="6">
        <f t="shared" si="5"/>
        <v>0.4</v>
      </c>
      <c r="D120" s="7">
        <v>200</v>
      </c>
      <c r="E120" t="s">
        <v>50</v>
      </c>
      <c r="F120" t="s">
        <v>545</v>
      </c>
    </row>
    <row r="121" spans="1:6">
      <c r="A121" s="18"/>
      <c r="C121" s="6">
        <f t="shared" si="5"/>
        <v>8</v>
      </c>
      <c r="D121" s="7">
        <v>4000</v>
      </c>
      <c r="E121" t="s">
        <v>50</v>
      </c>
      <c r="F121" t="s">
        <v>546</v>
      </c>
    </row>
    <row r="122" spans="1:6">
      <c r="A122" s="18"/>
      <c r="C122" s="6">
        <f t="shared" si="5"/>
        <v>2.4</v>
      </c>
      <c r="D122" s="7">
        <v>1200</v>
      </c>
      <c r="E122" t="s">
        <v>50</v>
      </c>
      <c r="F122" t="s">
        <v>547</v>
      </c>
    </row>
    <row r="123" spans="1:6">
      <c r="A123" s="18"/>
      <c r="C123" s="6">
        <f t="shared" si="5"/>
        <v>12.6</v>
      </c>
      <c r="D123" s="7">
        <v>6300</v>
      </c>
      <c r="E123" t="s">
        <v>16</v>
      </c>
      <c r="F123" t="s">
        <v>36</v>
      </c>
    </row>
    <row r="124" spans="1:6">
      <c r="A124" s="18">
        <v>40202</v>
      </c>
      <c r="B124" s="6">
        <f>SUM(C124:C131)</f>
        <v>94.399999999999991</v>
      </c>
      <c r="C124" s="6">
        <f t="shared" si="5"/>
        <v>48</v>
      </c>
      <c r="D124" s="7">
        <v>24000</v>
      </c>
      <c r="E124" t="s">
        <v>13</v>
      </c>
      <c r="F124" t="s">
        <v>521</v>
      </c>
    </row>
    <row r="125" spans="1:6">
      <c r="A125" s="18"/>
      <c r="C125" s="6">
        <f t="shared" si="5"/>
        <v>4</v>
      </c>
      <c r="D125" s="7">
        <v>2000</v>
      </c>
      <c r="E125" t="s">
        <v>50</v>
      </c>
      <c r="F125" t="s">
        <v>548</v>
      </c>
    </row>
    <row r="126" spans="1:6">
      <c r="A126" s="18"/>
      <c r="C126" s="6">
        <f t="shared" si="5"/>
        <v>6.8</v>
      </c>
      <c r="D126" s="7">
        <v>3400</v>
      </c>
      <c r="E126" t="s">
        <v>16</v>
      </c>
      <c r="F126" t="s">
        <v>34</v>
      </c>
    </row>
    <row r="127" spans="1:6">
      <c r="A127" s="18"/>
      <c r="C127" s="6">
        <f t="shared" si="5"/>
        <v>0.8</v>
      </c>
      <c r="D127" s="7">
        <v>400</v>
      </c>
      <c r="E127" t="s">
        <v>17</v>
      </c>
      <c r="F127" t="s">
        <v>95</v>
      </c>
    </row>
    <row r="128" spans="1:6">
      <c r="A128" s="18"/>
      <c r="C128" s="6">
        <f t="shared" si="5"/>
        <v>14</v>
      </c>
      <c r="D128" s="7">
        <v>7000</v>
      </c>
      <c r="E128" t="s">
        <v>40</v>
      </c>
      <c r="F128" t="s">
        <v>549</v>
      </c>
    </row>
    <row r="129" spans="1:6">
      <c r="A129" s="18"/>
      <c r="C129" s="6">
        <f t="shared" si="5"/>
        <v>2</v>
      </c>
      <c r="D129" s="7">
        <v>1000</v>
      </c>
      <c r="E129" t="s">
        <v>50</v>
      </c>
      <c r="F129" t="s">
        <v>550</v>
      </c>
    </row>
    <row r="130" spans="1:6">
      <c r="A130" s="18"/>
      <c r="C130" s="6">
        <f t="shared" si="5"/>
        <v>11.2</v>
      </c>
      <c r="D130" s="7">
        <v>5600</v>
      </c>
      <c r="E130" t="s">
        <v>15</v>
      </c>
      <c r="F130" t="s">
        <v>551</v>
      </c>
    </row>
    <row r="131" spans="1:6">
      <c r="A131" s="18"/>
      <c r="C131" s="6">
        <f t="shared" si="5"/>
        <v>7.6</v>
      </c>
      <c r="D131" s="7">
        <v>3800</v>
      </c>
      <c r="E131" t="s">
        <v>14</v>
      </c>
      <c r="F131" t="s">
        <v>139</v>
      </c>
    </row>
    <row r="132" spans="1:6">
      <c r="A132" s="18">
        <v>40203</v>
      </c>
      <c r="B132" s="6">
        <f>SUM(C132:C138)</f>
        <v>196.23999999999998</v>
      </c>
      <c r="C132" s="6">
        <f t="shared" si="5"/>
        <v>64</v>
      </c>
      <c r="D132" s="7">
        <v>32000</v>
      </c>
      <c r="E132" t="s">
        <v>12</v>
      </c>
    </row>
    <row r="133" spans="1:6">
      <c r="A133" s="18"/>
      <c r="C133" s="6">
        <f t="shared" si="5"/>
        <v>0.24</v>
      </c>
      <c r="D133" s="7">
        <v>120</v>
      </c>
      <c r="E133" t="s">
        <v>17</v>
      </c>
      <c r="F133" t="s">
        <v>520</v>
      </c>
    </row>
    <row r="134" spans="1:6">
      <c r="A134" s="18"/>
      <c r="C134" s="6">
        <f t="shared" ref="C134:C165" si="6">IF(D134="","",D134/$B$3)</f>
        <v>48</v>
      </c>
      <c r="D134" s="7">
        <v>24000</v>
      </c>
      <c r="E134" t="s">
        <v>13</v>
      </c>
      <c r="F134" t="s">
        <v>521</v>
      </c>
    </row>
    <row r="135" spans="1:6">
      <c r="A135" s="18"/>
      <c r="C135" s="6">
        <f t="shared" si="6"/>
        <v>3.4</v>
      </c>
      <c r="D135" s="7">
        <v>1700</v>
      </c>
      <c r="E135" t="s">
        <v>35</v>
      </c>
    </row>
    <row r="136" spans="1:6">
      <c r="A136" s="18"/>
      <c r="C136" s="6">
        <f t="shared" si="6"/>
        <v>21</v>
      </c>
      <c r="D136" s="7">
        <v>10500</v>
      </c>
      <c r="E136" t="s">
        <v>15</v>
      </c>
      <c r="F136" t="s">
        <v>552</v>
      </c>
    </row>
    <row r="137" spans="1:6">
      <c r="A137" s="18"/>
      <c r="C137" s="6">
        <f t="shared" si="6"/>
        <v>53</v>
      </c>
      <c r="D137" s="7">
        <v>26500</v>
      </c>
      <c r="E137" t="s">
        <v>16</v>
      </c>
      <c r="F137" t="s">
        <v>36</v>
      </c>
    </row>
    <row r="138" spans="1:6">
      <c r="A138" s="18"/>
      <c r="C138" s="6">
        <f t="shared" si="6"/>
        <v>6.6</v>
      </c>
      <c r="D138" s="7">
        <v>3300</v>
      </c>
      <c r="E138" t="s">
        <v>14</v>
      </c>
      <c r="F138" t="s">
        <v>28</v>
      </c>
    </row>
    <row r="139" spans="1:6">
      <c r="A139" s="18">
        <v>40204</v>
      </c>
      <c r="B139" s="6">
        <f>SUM(C139:C144)</f>
        <v>77.460000000000008</v>
      </c>
      <c r="C139" s="6">
        <f t="shared" si="6"/>
        <v>3.2</v>
      </c>
      <c r="D139" s="7">
        <v>1600</v>
      </c>
      <c r="E139" t="s">
        <v>35</v>
      </c>
      <c r="F139" s="9"/>
    </row>
    <row r="140" spans="1:6">
      <c r="A140" s="18"/>
      <c r="C140" s="6">
        <f t="shared" si="6"/>
        <v>4.66</v>
      </c>
      <c r="D140" s="7">
        <v>2330</v>
      </c>
      <c r="E140" t="s">
        <v>14</v>
      </c>
      <c r="F140" t="s">
        <v>535</v>
      </c>
    </row>
    <row r="141" spans="1:6">
      <c r="A141" s="18"/>
      <c r="C141" s="6">
        <f t="shared" si="6"/>
        <v>40</v>
      </c>
      <c r="D141" s="7">
        <v>20000</v>
      </c>
      <c r="E141" t="s">
        <v>13</v>
      </c>
      <c r="F141" t="s">
        <v>553</v>
      </c>
    </row>
    <row r="142" spans="1:6">
      <c r="A142" s="18"/>
      <c r="C142" s="6">
        <f t="shared" si="6"/>
        <v>6.6</v>
      </c>
      <c r="D142" s="7">
        <v>3300</v>
      </c>
      <c r="E142" t="s">
        <v>14</v>
      </c>
    </row>
    <row r="143" spans="1:6">
      <c r="A143" s="18"/>
      <c r="C143" s="6">
        <f t="shared" si="6"/>
        <v>6</v>
      </c>
      <c r="D143" s="7">
        <v>3000</v>
      </c>
      <c r="E143" t="s">
        <v>18</v>
      </c>
    </row>
    <row r="144" spans="1:6">
      <c r="A144" s="18"/>
      <c r="C144" s="6">
        <f t="shared" si="6"/>
        <v>17</v>
      </c>
      <c r="D144" s="7">
        <v>8500</v>
      </c>
      <c r="E144" t="s">
        <v>16</v>
      </c>
      <c r="F144" t="s">
        <v>554</v>
      </c>
    </row>
    <row r="145" spans="1:6">
      <c r="A145" s="18">
        <v>40205</v>
      </c>
      <c r="B145" s="6">
        <f>SUM(C145:C155)</f>
        <v>90.699999999999989</v>
      </c>
      <c r="C145" s="6">
        <f t="shared" si="6"/>
        <v>10</v>
      </c>
      <c r="D145" s="7">
        <v>5000</v>
      </c>
      <c r="E145" t="s">
        <v>16</v>
      </c>
      <c r="F145" t="s">
        <v>34</v>
      </c>
    </row>
    <row r="146" spans="1:6">
      <c r="A146" s="18"/>
      <c r="C146" s="6">
        <f t="shared" si="6"/>
        <v>3.6</v>
      </c>
      <c r="D146" s="7">
        <v>1800</v>
      </c>
      <c r="E146" t="s">
        <v>17</v>
      </c>
      <c r="F146" t="s">
        <v>201</v>
      </c>
    </row>
    <row r="147" spans="1:6">
      <c r="A147" s="18"/>
      <c r="C147" s="6">
        <f t="shared" si="6"/>
        <v>1</v>
      </c>
      <c r="D147" s="7">
        <v>500</v>
      </c>
      <c r="E147" t="s">
        <v>17</v>
      </c>
      <c r="F147" t="s">
        <v>201</v>
      </c>
    </row>
    <row r="148" spans="1:6">
      <c r="A148" s="18"/>
      <c r="C148" s="6">
        <f t="shared" si="6"/>
        <v>6</v>
      </c>
      <c r="D148" s="7">
        <v>3000</v>
      </c>
      <c r="E148" t="s">
        <v>40</v>
      </c>
      <c r="F148" t="s">
        <v>555</v>
      </c>
    </row>
    <row r="149" spans="1:6">
      <c r="A149" s="18"/>
      <c r="C149" s="6">
        <f t="shared" si="6"/>
        <v>0.7</v>
      </c>
      <c r="D149" s="7">
        <v>350</v>
      </c>
      <c r="E149" t="s">
        <v>17</v>
      </c>
      <c r="F149" t="s">
        <v>49</v>
      </c>
    </row>
    <row r="150" spans="1:6">
      <c r="A150" s="18"/>
      <c r="C150" s="6">
        <f t="shared" si="6"/>
        <v>8.6</v>
      </c>
      <c r="D150" s="7">
        <v>4300</v>
      </c>
      <c r="E150" t="s">
        <v>14</v>
      </c>
    </row>
    <row r="151" spans="1:6">
      <c r="A151" s="18"/>
      <c r="C151" s="6">
        <f t="shared" si="6"/>
        <v>1.2</v>
      </c>
      <c r="D151" s="7">
        <v>600</v>
      </c>
      <c r="E151" t="s">
        <v>40</v>
      </c>
      <c r="F151" t="s">
        <v>556</v>
      </c>
    </row>
    <row r="152" spans="1:6">
      <c r="A152" s="18"/>
      <c r="C152" s="6">
        <f t="shared" si="6"/>
        <v>48.8</v>
      </c>
      <c r="D152" s="7">
        <v>24400</v>
      </c>
      <c r="E152" t="s">
        <v>12</v>
      </c>
    </row>
    <row r="153" spans="1:6">
      <c r="A153" s="18"/>
      <c r="C153" s="6">
        <f t="shared" si="6"/>
        <v>0.4</v>
      </c>
      <c r="D153" s="7">
        <v>200</v>
      </c>
      <c r="E153" t="s">
        <v>17</v>
      </c>
      <c r="F153" t="s">
        <v>520</v>
      </c>
    </row>
    <row r="154" spans="1:6">
      <c r="A154" s="18"/>
      <c r="C154" s="6">
        <f t="shared" si="6"/>
        <v>6.8</v>
      </c>
      <c r="D154" s="7">
        <v>3400</v>
      </c>
      <c r="E154" t="s">
        <v>15</v>
      </c>
      <c r="F154" t="s">
        <v>557</v>
      </c>
    </row>
    <row r="155" spans="1:6">
      <c r="A155" s="18"/>
      <c r="C155" s="6">
        <f t="shared" si="6"/>
        <v>3.6</v>
      </c>
      <c r="D155" s="7">
        <v>1800</v>
      </c>
      <c r="E155" t="s">
        <v>14</v>
      </c>
      <c r="F155" t="s">
        <v>558</v>
      </c>
    </row>
    <row r="156" spans="1:6">
      <c r="A156" s="18">
        <v>40206</v>
      </c>
      <c r="B156" s="6">
        <f>SUM(C156:C166)</f>
        <v>98.039999999999992</v>
      </c>
      <c r="C156" s="6">
        <f t="shared" si="6"/>
        <v>40</v>
      </c>
      <c r="D156" s="7">
        <v>20000</v>
      </c>
      <c r="E156" t="s">
        <v>13</v>
      </c>
      <c r="F156" t="s">
        <v>553</v>
      </c>
    </row>
    <row r="157" spans="1:6">
      <c r="A157" s="18"/>
      <c r="C157" s="6">
        <f t="shared" si="6"/>
        <v>6.58</v>
      </c>
      <c r="D157" s="7">
        <v>3290</v>
      </c>
      <c r="E157" t="s">
        <v>17</v>
      </c>
      <c r="F157" t="s">
        <v>528</v>
      </c>
    </row>
    <row r="158" spans="1:6">
      <c r="A158" s="18"/>
      <c r="C158" s="6">
        <f t="shared" si="6"/>
        <v>3.5</v>
      </c>
      <c r="D158" s="7">
        <v>1750</v>
      </c>
      <c r="E158" t="s">
        <v>16</v>
      </c>
      <c r="F158" t="s">
        <v>34</v>
      </c>
    </row>
    <row r="159" spans="1:6">
      <c r="A159" s="18"/>
      <c r="C159" s="6">
        <f t="shared" si="6"/>
        <v>1.68</v>
      </c>
      <c r="D159" s="7">
        <v>840</v>
      </c>
      <c r="E159" t="s">
        <v>265</v>
      </c>
      <c r="F159" t="s">
        <v>559</v>
      </c>
    </row>
    <row r="160" spans="1:6">
      <c r="C160" s="6">
        <f t="shared" si="6"/>
        <v>4</v>
      </c>
      <c r="D160" s="7">
        <v>2000</v>
      </c>
      <c r="E160" t="s">
        <v>40</v>
      </c>
      <c r="F160" t="s">
        <v>560</v>
      </c>
    </row>
    <row r="161" spans="1:6">
      <c r="C161" s="6">
        <f t="shared" si="6"/>
        <v>4</v>
      </c>
      <c r="D161" s="7">
        <v>2000</v>
      </c>
      <c r="E161" t="s">
        <v>50</v>
      </c>
    </row>
    <row r="162" spans="1:6">
      <c r="C162" s="6">
        <f t="shared" si="6"/>
        <v>4</v>
      </c>
      <c r="D162" s="7">
        <v>2000</v>
      </c>
      <c r="E162" t="s">
        <v>14</v>
      </c>
      <c r="F162" t="s">
        <v>561</v>
      </c>
    </row>
    <row r="163" spans="1:6">
      <c r="C163" s="6">
        <f t="shared" si="6"/>
        <v>1.68</v>
      </c>
      <c r="D163" s="7">
        <v>840</v>
      </c>
      <c r="E163" t="s">
        <v>265</v>
      </c>
      <c r="F163" t="s">
        <v>562</v>
      </c>
    </row>
    <row r="164" spans="1:6">
      <c r="C164" s="6">
        <f t="shared" si="6"/>
        <v>20</v>
      </c>
      <c r="D164" s="7">
        <v>10000</v>
      </c>
      <c r="E164" t="s">
        <v>16</v>
      </c>
      <c r="F164" t="s">
        <v>563</v>
      </c>
    </row>
    <row r="165" spans="1:6">
      <c r="C165" s="6">
        <f t="shared" si="6"/>
        <v>0.5</v>
      </c>
      <c r="D165" s="7">
        <v>250</v>
      </c>
      <c r="E165" t="s">
        <v>17</v>
      </c>
      <c r="F165" t="s">
        <v>95</v>
      </c>
    </row>
    <row r="166" spans="1:6">
      <c r="C166" s="6">
        <f t="shared" ref="C166:C197" si="7">IF(D166="","",D166/$B$3)</f>
        <v>12.1</v>
      </c>
      <c r="D166" s="7">
        <v>6050</v>
      </c>
      <c r="E166" t="s">
        <v>14</v>
      </c>
    </row>
    <row r="167" spans="1:6">
      <c r="A167" s="1">
        <v>40207</v>
      </c>
      <c r="B167" s="6">
        <f>SUM(C167:C174)</f>
        <v>143.9</v>
      </c>
      <c r="C167" s="6">
        <f t="shared" si="7"/>
        <v>40</v>
      </c>
      <c r="D167" s="7">
        <v>20000</v>
      </c>
      <c r="E167" t="s">
        <v>13</v>
      </c>
      <c r="F167" t="s">
        <v>553</v>
      </c>
    </row>
    <row r="168" spans="1:6">
      <c r="C168" s="6">
        <f t="shared" si="7"/>
        <v>6</v>
      </c>
      <c r="D168" s="7">
        <v>3000</v>
      </c>
      <c r="E168" t="s">
        <v>35</v>
      </c>
    </row>
    <row r="169" spans="1:6">
      <c r="C169" s="6">
        <f t="shared" si="7"/>
        <v>10</v>
      </c>
      <c r="D169" s="7">
        <v>5000</v>
      </c>
      <c r="E169" t="s">
        <v>15</v>
      </c>
    </row>
    <row r="170" spans="1:6">
      <c r="C170" s="6">
        <f t="shared" si="7"/>
        <v>68</v>
      </c>
      <c r="D170" s="7">
        <v>34000</v>
      </c>
      <c r="E170" t="s">
        <v>12</v>
      </c>
    </row>
    <row r="171" spans="1:6">
      <c r="C171" s="6">
        <f t="shared" si="7"/>
        <v>0.4</v>
      </c>
      <c r="D171" s="7">
        <v>200</v>
      </c>
      <c r="E171" t="s">
        <v>17</v>
      </c>
      <c r="F171" t="s">
        <v>520</v>
      </c>
    </row>
    <row r="172" spans="1:6">
      <c r="C172" s="6">
        <f t="shared" si="7"/>
        <v>6</v>
      </c>
      <c r="D172" s="7">
        <v>3000</v>
      </c>
      <c r="E172" t="s">
        <v>35</v>
      </c>
      <c r="F172" t="s">
        <v>564</v>
      </c>
    </row>
    <row r="173" spans="1:6">
      <c r="C173" s="6">
        <f t="shared" si="7"/>
        <v>10.199999999999999</v>
      </c>
      <c r="D173" s="7">
        <v>5100</v>
      </c>
      <c r="E173" t="s">
        <v>18</v>
      </c>
      <c r="F173" t="s">
        <v>565</v>
      </c>
    </row>
    <row r="174" spans="1:6">
      <c r="C174" s="6">
        <f t="shared" si="7"/>
        <v>3.3</v>
      </c>
      <c r="D174" s="7">
        <v>1650</v>
      </c>
      <c r="E174" t="s">
        <v>14</v>
      </c>
      <c r="F174" t="s">
        <v>27</v>
      </c>
    </row>
    <row r="175" spans="1:6">
      <c r="A175" s="1">
        <v>40208</v>
      </c>
      <c r="B175" s="6">
        <f>SUM(C175:C184)</f>
        <v>124.1</v>
      </c>
      <c r="C175" s="6">
        <f t="shared" si="7"/>
        <v>40</v>
      </c>
      <c r="D175" s="7">
        <v>20000</v>
      </c>
      <c r="E175" t="s">
        <v>13</v>
      </c>
      <c r="F175" t="s">
        <v>553</v>
      </c>
    </row>
    <row r="176" spans="1:6">
      <c r="C176" s="6">
        <f t="shared" si="7"/>
        <v>3</v>
      </c>
      <c r="D176" s="7">
        <v>1500</v>
      </c>
      <c r="E176" t="s">
        <v>50</v>
      </c>
      <c r="F176" t="s">
        <v>566</v>
      </c>
    </row>
    <row r="177" spans="1:6">
      <c r="C177" s="6">
        <f t="shared" si="7"/>
        <v>1.6</v>
      </c>
      <c r="D177" s="7">
        <v>800</v>
      </c>
      <c r="E177" t="s">
        <v>35</v>
      </c>
    </row>
    <row r="178" spans="1:6">
      <c r="C178" s="6">
        <f t="shared" si="7"/>
        <v>6</v>
      </c>
      <c r="D178" s="7">
        <v>3000</v>
      </c>
      <c r="E178" t="s">
        <v>35</v>
      </c>
    </row>
    <row r="179" spans="1:6">
      <c r="C179" s="6">
        <f t="shared" si="7"/>
        <v>20</v>
      </c>
      <c r="D179" s="7">
        <v>10000</v>
      </c>
      <c r="E179" t="s">
        <v>16</v>
      </c>
      <c r="F179" t="s">
        <v>34</v>
      </c>
    </row>
    <row r="180" spans="1:6">
      <c r="C180" s="6">
        <f t="shared" si="7"/>
        <v>4</v>
      </c>
      <c r="D180" s="7">
        <v>2000</v>
      </c>
      <c r="E180" t="s">
        <v>50</v>
      </c>
      <c r="F180" t="s">
        <v>567</v>
      </c>
    </row>
    <row r="181" spans="1:6">
      <c r="C181" s="6">
        <f t="shared" si="7"/>
        <v>1.2</v>
      </c>
      <c r="D181" s="7">
        <v>600</v>
      </c>
      <c r="E181" t="s">
        <v>14</v>
      </c>
      <c r="F181" t="s">
        <v>43</v>
      </c>
    </row>
    <row r="182" spans="1:6">
      <c r="C182" s="6">
        <f t="shared" si="7"/>
        <v>2.7</v>
      </c>
      <c r="D182" s="7">
        <v>1350</v>
      </c>
      <c r="E182" t="s">
        <v>14</v>
      </c>
      <c r="F182" t="s">
        <v>27</v>
      </c>
    </row>
    <row r="183" spans="1:6">
      <c r="C183" s="6">
        <f t="shared" si="7"/>
        <v>5.6</v>
      </c>
      <c r="D183" s="7">
        <v>2800</v>
      </c>
      <c r="E183" t="s">
        <v>14</v>
      </c>
      <c r="F183" t="s">
        <v>568</v>
      </c>
    </row>
    <row r="184" spans="1:6">
      <c r="C184" s="6">
        <f t="shared" si="7"/>
        <v>40</v>
      </c>
      <c r="D184" s="7">
        <v>20000</v>
      </c>
      <c r="E184" t="s">
        <v>16</v>
      </c>
      <c r="F184" t="s">
        <v>569</v>
      </c>
    </row>
    <row r="185" spans="1:6">
      <c r="A185" s="1">
        <v>40209</v>
      </c>
      <c r="B185" s="6">
        <f>SUM(C185:C189)</f>
        <v>89.220000000000013</v>
      </c>
      <c r="C185" s="6">
        <f t="shared" si="7"/>
        <v>38.020000000000003</v>
      </c>
      <c r="D185" s="7">
        <v>19010</v>
      </c>
      <c r="E185" t="s">
        <v>12</v>
      </c>
    </row>
    <row r="186" spans="1:6">
      <c r="C186" s="6">
        <f t="shared" si="7"/>
        <v>40</v>
      </c>
      <c r="D186" s="7">
        <v>20000</v>
      </c>
      <c r="E186" t="s">
        <v>15</v>
      </c>
    </row>
    <row r="187" spans="1:6">
      <c r="C187" s="6">
        <f t="shared" si="7"/>
        <v>0.4</v>
      </c>
      <c r="D187" s="7">
        <v>200</v>
      </c>
      <c r="E187" t="s">
        <v>17</v>
      </c>
      <c r="F187" t="s">
        <v>520</v>
      </c>
    </row>
    <row r="188" spans="1:6">
      <c r="C188" s="6">
        <f t="shared" si="7"/>
        <v>8.8000000000000007</v>
      </c>
      <c r="D188" s="7">
        <v>4400</v>
      </c>
      <c r="E188" t="s">
        <v>18</v>
      </c>
      <c r="F188" t="s">
        <v>570</v>
      </c>
    </row>
    <row r="189" spans="1:6">
      <c r="C189" s="6">
        <f t="shared" si="7"/>
        <v>2</v>
      </c>
      <c r="D189" s="7">
        <v>1000</v>
      </c>
      <c r="E189" t="s">
        <v>17</v>
      </c>
      <c r="F189" t="s">
        <v>571</v>
      </c>
    </row>
    <row r="190" spans="1:6">
      <c r="A190" s="1">
        <v>40210</v>
      </c>
      <c r="B190" s="6">
        <f>SUM(C190:C193)</f>
        <v>96</v>
      </c>
      <c r="C190" s="6">
        <f t="shared" si="7"/>
        <v>52.4</v>
      </c>
      <c r="D190" s="7">
        <v>26200</v>
      </c>
      <c r="E190" t="s">
        <v>12</v>
      </c>
    </row>
    <row r="191" spans="1:6">
      <c r="C191" s="6">
        <f t="shared" si="7"/>
        <v>7.6</v>
      </c>
      <c r="D191" s="7">
        <v>3800</v>
      </c>
      <c r="E191" t="s">
        <v>18</v>
      </c>
      <c r="F191" t="s">
        <v>572</v>
      </c>
    </row>
    <row r="192" spans="1:6">
      <c r="C192" s="6">
        <f t="shared" si="7"/>
        <v>22</v>
      </c>
      <c r="D192" s="7">
        <v>11000</v>
      </c>
      <c r="E192" t="s">
        <v>12</v>
      </c>
    </row>
    <row r="193" spans="1:6">
      <c r="C193" s="6">
        <f t="shared" si="7"/>
        <v>14</v>
      </c>
      <c r="D193" s="7">
        <v>7000</v>
      </c>
      <c r="E193" t="s">
        <v>897</v>
      </c>
      <c r="F193" t="s">
        <v>573</v>
      </c>
    </row>
    <row r="194" spans="1:6">
      <c r="A194" s="1">
        <v>40268</v>
      </c>
      <c r="B194" s="6">
        <f>SUM(C194:C195)</f>
        <v>59</v>
      </c>
      <c r="C194" s="6">
        <f t="shared" si="7"/>
        <v>37</v>
      </c>
      <c r="D194" s="7">
        <v>18500</v>
      </c>
      <c r="E194" t="s">
        <v>12</v>
      </c>
    </row>
    <row r="195" spans="1:6">
      <c r="C195" s="6">
        <f t="shared" si="7"/>
        <v>22</v>
      </c>
      <c r="D195" s="7">
        <v>11000</v>
      </c>
      <c r="E195" t="s">
        <v>13</v>
      </c>
      <c r="F195" t="s">
        <v>692</v>
      </c>
    </row>
    <row r="196" spans="1:6">
      <c r="A196" s="1">
        <v>40269</v>
      </c>
      <c r="B196" s="6">
        <f>SUM(C196:C198)</f>
        <v>67.954000000000008</v>
      </c>
      <c r="C196" s="6">
        <f t="shared" si="7"/>
        <v>40</v>
      </c>
      <c r="D196" s="7">
        <v>20000</v>
      </c>
      <c r="E196" t="s">
        <v>12</v>
      </c>
    </row>
    <row r="197" spans="1:6">
      <c r="C197" s="6">
        <f t="shared" si="7"/>
        <v>19.614000000000001</v>
      </c>
      <c r="D197" s="7">
        <v>9807</v>
      </c>
      <c r="E197" t="s">
        <v>12</v>
      </c>
      <c r="F197" s="9"/>
    </row>
    <row r="198" spans="1:6">
      <c r="C198" s="6">
        <f t="shared" ref="C198:C199" si="8">IF(D198="","",D198/$B$3)</f>
        <v>8.34</v>
      </c>
      <c r="D198" s="7">
        <v>4170</v>
      </c>
      <c r="E198" t="s">
        <v>15</v>
      </c>
    </row>
    <row r="199" spans="1:6">
      <c r="A199" s="1">
        <v>40271</v>
      </c>
      <c r="B199" s="6">
        <f>SUM(C199)</f>
        <v>26.8</v>
      </c>
      <c r="C199" s="6">
        <f t="shared" si="8"/>
        <v>26.8</v>
      </c>
      <c r="D199" s="7">
        <v>13400</v>
      </c>
      <c r="E199" t="s">
        <v>265</v>
      </c>
      <c r="F199" t="s">
        <v>695</v>
      </c>
    </row>
    <row r="200" spans="1:6">
      <c r="A200" s="1">
        <v>40276</v>
      </c>
      <c r="B200" s="6">
        <f>SUM(C200:C201)</f>
        <v>29.900000000000002</v>
      </c>
      <c r="C200" s="6">
        <v>3.1</v>
      </c>
      <c r="D200" s="15" t="s">
        <v>703</v>
      </c>
      <c r="E200" t="s">
        <v>14</v>
      </c>
      <c r="F200" t="s">
        <v>704</v>
      </c>
    </row>
    <row r="201" spans="1:6">
      <c r="C201" s="6">
        <f t="shared" ref="C201:C231" si="9">IF(D201="","",D201/$B$3)</f>
        <v>26.8</v>
      </c>
      <c r="D201" s="7">
        <v>13400</v>
      </c>
      <c r="E201" t="s">
        <v>265</v>
      </c>
      <c r="F201" t="s">
        <v>695</v>
      </c>
    </row>
    <row r="202" spans="1:6">
      <c r="A202" s="1">
        <v>40277</v>
      </c>
      <c r="B202" s="6">
        <f>SUM(C202:C203)</f>
        <v>32</v>
      </c>
      <c r="C202" s="6">
        <f t="shared" si="9"/>
        <v>20</v>
      </c>
      <c r="D202" s="7">
        <v>10000</v>
      </c>
      <c r="E202" t="s">
        <v>12</v>
      </c>
    </row>
    <row r="203" spans="1:6">
      <c r="C203" s="6">
        <f t="shared" si="9"/>
        <v>12</v>
      </c>
      <c r="D203" s="7">
        <v>6000</v>
      </c>
      <c r="E203" t="s">
        <v>15</v>
      </c>
    </row>
    <row r="204" spans="1:6">
      <c r="A204" s="1">
        <v>40278</v>
      </c>
      <c r="B204" s="6">
        <f>SUM(C204:C205)</f>
        <v>-159.6</v>
      </c>
      <c r="C204" s="6">
        <f t="shared" si="9"/>
        <v>-180</v>
      </c>
      <c r="D204" s="7">
        <v>-90000</v>
      </c>
      <c r="E204" t="s">
        <v>17</v>
      </c>
      <c r="F204" t="s">
        <v>705</v>
      </c>
    </row>
    <row r="205" spans="1:6">
      <c r="C205" s="6">
        <f t="shared" si="9"/>
        <v>20.399999999999999</v>
      </c>
      <c r="D205" s="7">
        <v>10200</v>
      </c>
      <c r="E205" t="s">
        <v>15</v>
      </c>
    </row>
    <row r="206" spans="1:6">
      <c r="A206" s="1">
        <v>40279</v>
      </c>
      <c r="B206" s="6">
        <f>SUM(C206:C209)</f>
        <v>67.239999999999995</v>
      </c>
      <c r="C206" s="6">
        <f t="shared" si="9"/>
        <v>46</v>
      </c>
      <c r="D206" s="7">
        <v>23000</v>
      </c>
      <c r="E206" t="s">
        <v>13</v>
      </c>
      <c r="F206" t="s">
        <v>55</v>
      </c>
    </row>
    <row r="207" spans="1:6">
      <c r="C207" s="6">
        <f t="shared" si="9"/>
        <v>22</v>
      </c>
      <c r="D207" s="7">
        <v>11000</v>
      </c>
      <c r="E207" t="s">
        <v>16</v>
      </c>
      <c r="F207" t="s">
        <v>36</v>
      </c>
    </row>
    <row r="208" spans="1:6">
      <c r="C208" s="6">
        <f t="shared" si="9"/>
        <v>-11</v>
      </c>
      <c r="D208" s="7">
        <v>-5500</v>
      </c>
      <c r="E208" t="s">
        <v>17</v>
      </c>
      <c r="F208" t="s">
        <v>706</v>
      </c>
    </row>
    <row r="209" spans="1:6">
      <c r="C209" s="6">
        <f t="shared" si="9"/>
        <v>10.24</v>
      </c>
      <c r="D209" s="7">
        <v>5120</v>
      </c>
      <c r="E209" t="s">
        <v>50</v>
      </c>
      <c r="F209" t="s">
        <v>707</v>
      </c>
    </row>
    <row r="210" spans="1:6">
      <c r="A210" s="1">
        <v>40280</v>
      </c>
      <c r="B210" s="6">
        <f>SUM(C210:C219)</f>
        <v>984.9</v>
      </c>
      <c r="C210" s="6">
        <f t="shared" si="9"/>
        <v>46</v>
      </c>
      <c r="D210" s="7">
        <v>23000</v>
      </c>
      <c r="E210" t="s">
        <v>13</v>
      </c>
      <c r="F210" t="s">
        <v>55</v>
      </c>
    </row>
    <row r="211" spans="1:6">
      <c r="C211" s="6">
        <f t="shared" si="9"/>
        <v>12</v>
      </c>
      <c r="D211" s="7">
        <v>6000</v>
      </c>
      <c r="E211" t="s">
        <v>37</v>
      </c>
    </row>
    <row r="212" spans="1:6">
      <c r="C212" s="6">
        <f t="shared" si="9"/>
        <v>58</v>
      </c>
      <c r="D212" s="7">
        <v>29000</v>
      </c>
      <c r="E212" t="s">
        <v>19</v>
      </c>
      <c r="F212" t="s">
        <v>708</v>
      </c>
    </row>
    <row r="213" spans="1:6">
      <c r="C213" s="6">
        <f t="shared" si="9"/>
        <v>4.4000000000000004</v>
      </c>
      <c r="D213" s="7">
        <v>2200</v>
      </c>
      <c r="E213" t="s">
        <v>897</v>
      </c>
      <c r="F213" t="s">
        <v>709</v>
      </c>
    </row>
    <row r="214" spans="1:6">
      <c r="C214" s="6">
        <f t="shared" si="9"/>
        <v>720</v>
      </c>
      <c r="D214" s="7">
        <v>360000</v>
      </c>
      <c r="E214" t="s">
        <v>897</v>
      </c>
      <c r="F214" t="s">
        <v>710</v>
      </c>
    </row>
    <row r="215" spans="1:6">
      <c r="C215" s="6">
        <f t="shared" si="9"/>
        <v>12.3</v>
      </c>
      <c r="D215" s="7">
        <v>6150</v>
      </c>
      <c r="E215" t="s">
        <v>15</v>
      </c>
    </row>
    <row r="216" spans="1:6">
      <c r="C216" s="6">
        <f t="shared" si="9"/>
        <v>7.2</v>
      </c>
      <c r="D216" s="7">
        <v>3600</v>
      </c>
      <c r="E216" t="s">
        <v>19</v>
      </c>
      <c r="F216" t="s">
        <v>711</v>
      </c>
    </row>
    <row r="217" spans="1:6">
      <c r="C217" s="6">
        <f t="shared" si="9"/>
        <v>26</v>
      </c>
      <c r="D217" s="7">
        <v>13000</v>
      </c>
      <c r="E217" t="s">
        <v>897</v>
      </c>
      <c r="F217" t="s">
        <v>712</v>
      </c>
    </row>
    <row r="218" spans="1:6">
      <c r="C218" s="6">
        <f t="shared" si="9"/>
        <v>21</v>
      </c>
      <c r="D218" s="7">
        <v>10500</v>
      </c>
      <c r="E218" t="s">
        <v>16</v>
      </c>
      <c r="F218" t="s">
        <v>36</v>
      </c>
    </row>
    <row r="219" spans="1:6">
      <c r="C219" s="6">
        <f t="shared" si="9"/>
        <v>78</v>
      </c>
      <c r="D219" s="7">
        <v>39000</v>
      </c>
      <c r="E219" t="s">
        <v>12</v>
      </c>
    </row>
    <row r="220" spans="1:6">
      <c r="A220" s="1">
        <v>40281</v>
      </c>
      <c r="B220" s="6">
        <f>SUM(C220:C221)</f>
        <v>20.9</v>
      </c>
      <c r="C220" s="6">
        <f t="shared" si="9"/>
        <v>20</v>
      </c>
      <c r="D220" s="7">
        <v>10000</v>
      </c>
      <c r="E220" t="s">
        <v>12</v>
      </c>
    </row>
    <row r="221" spans="1:6">
      <c r="C221" s="6">
        <f t="shared" si="9"/>
        <v>0.9</v>
      </c>
      <c r="D221" s="7">
        <v>450</v>
      </c>
      <c r="E221" t="s">
        <v>56</v>
      </c>
      <c r="F221" t="s">
        <v>713</v>
      </c>
    </row>
    <row r="222" spans="1:6">
      <c r="A222" s="1">
        <v>40284</v>
      </c>
      <c r="B222" s="6">
        <f>SUM(C222:C223)</f>
        <v>48</v>
      </c>
      <c r="C222" s="6">
        <f t="shared" si="9"/>
        <v>32</v>
      </c>
      <c r="D222" s="7">
        <v>16000</v>
      </c>
      <c r="E222" t="s">
        <v>40</v>
      </c>
      <c r="F222" t="s">
        <v>716</v>
      </c>
    </row>
    <row r="223" spans="1:6">
      <c r="C223" s="6">
        <f t="shared" si="9"/>
        <v>16</v>
      </c>
      <c r="D223" s="7">
        <v>8000</v>
      </c>
      <c r="E223" t="s">
        <v>13</v>
      </c>
      <c r="F223" t="s">
        <v>24</v>
      </c>
    </row>
    <row r="224" spans="1:6">
      <c r="A224" s="1">
        <v>40285</v>
      </c>
      <c r="B224" s="6">
        <f>SUM(C224)</f>
        <v>16</v>
      </c>
      <c r="C224" s="6">
        <f t="shared" si="9"/>
        <v>16</v>
      </c>
      <c r="D224" s="7">
        <v>8000</v>
      </c>
      <c r="E224" t="s">
        <v>13</v>
      </c>
      <c r="F224" t="s">
        <v>24</v>
      </c>
    </row>
    <row r="225" spans="1:6">
      <c r="A225" s="1">
        <v>40286</v>
      </c>
      <c r="B225" s="6">
        <f>SUM(C225:C227)</f>
        <v>65.599999999999994</v>
      </c>
      <c r="C225" s="6">
        <f t="shared" si="9"/>
        <v>36</v>
      </c>
      <c r="D225" s="7">
        <v>18000</v>
      </c>
      <c r="E225" t="s">
        <v>13</v>
      </c>
      <c r="F225" t="s">
        <v>55</v>
      </c>
    </row>
    <row r="226" spans="1:6">
      <c r="C226" s="6">
        <f t="shared" si="9"/>
        <v>6</v>
      </c>
      <c r="D226" s="7">
        <v>3000</v>
      </c>
      <c r="E226" t="s">
        <v>14</v>
      </c>
    </row>
    <row r="227" spans="1:6">
      <c r="C227" s="6">
        <f t="shared" si="9"/>
        <v>23.6</v>
      </c>
      <c r="D227" s="7">
        <v>11800</v>
      </c>
      <c r="E227" t="s">
        <v>16</v>
      </c>
      <c r="F227" t="s">
        <v>36</v>
      </c>
    </row>
    <row r="228" spans="1:6">
      <c r="A228" s="1">
        <v>40287</v>
      </c>
      <c r="B228" s="6">
        <f>SUM(C228)</f>
        <v>148.75</v>
      </c>
      <c r="C228" s="42">
        <v>148.75</v>
      </c>
      <c r="E228" t="s">
        <v>40</v>
      </c>
      <c r="F228" t="s">
        <v>717</v>
      </c>
    </row>
    <row r="229" spans="1:6">
      <c r="A229" s="1">
        <v>40288</v>
      </c>
      <c r="B229" s="6">
        <f>SUM(C229)</f>
        <v>148.75</v>
      </c>
      <c r="C229" s="42">
        <v>148.75</v>
      </c>
      <c r="E229" t="s">
        <v>40</v>
      </c>
      <c r="F229" t="s">
        <v>717</v>
      </c>
    </row>
    <row r="230" spans="1:6">
      <c r="A230" s="1">
        <v>40289</v>
      </c>
      <c r="B230" s="6">
        <f>SUM(C230:C231)</f>
        <v>150.35</v>
      </c>
      <c r="C230" s="42">
        <v>148.75</v>
      </c>
      <c r="E230" t="s">
        <v>40</v>
      </c>
      <c r="F230" t="s">
        <v>717</v>
      </c>
    </row>
    <row r="231" spans="1:6">
      <c r="C231" s="42">
        <f t="shared" si="9"/>
        <v>1.6</v>
      </c>
      <c r="D231" s="7">
        <v>800</v>
      </c>
      <c r="E231" t="s">
        <v>14</v>
      </c>
      <c r="F231" t="s">
        <v>718</v>
      </c>
    </row>
    <row r="232" spans="1:6">
      <c r="A232" s="1">
        <v>40290</v>
      </c>
      <c r="B232" s="6">
        <f>SUM(C232:C234)</f>
        <v>162.75</v>
      </c>
      <c r="C232" s="42">
        <v>148.75</v>
      </c>
      <c r="E232" t="s">
        <v>40</v>
      </c>
      <c r="F232" t="s">
        <v>717</v>
      </c>
    </row>
    <row r="233" spans="1:6">
      <c r="C233" s="6">
        <f t="shared" ref="C233:C264" si="10">IF(D233="","",D233/$B$3)</f>
        <v>4</v>
      </c>
      <c r="D233" s="7">
        <v>2000</v>
      </c>
      <c r="E233" t="s">
        <v>14</v>
      </c>
      <c r="F233" t="s">
        <v>26</v>
      </c>
    </row>
    <row r="234" spans="1:6">
      <c r="C234" s="6">
        <f t="shared" si="10"/>
        <v>10</v>
      </c>
      <c r="D234" s="7">
        <v>5000</v>
      </c>
      <c r="E234" t="s">
        <v>17</v>
      </c>
      <c r="F234" t="s">
        <v>719</v>
      </c>
    </row>
    <row r="235" spans="1:6">
      <c r="A235" s="1">
        <v>40291</v>
      </c>
      <c r="B235" s="6">
        <f>SUM(C235:C237)</f>
        <v>69.8</v>
      </c>
      <c r="C235" s="6">
        <f t="shared" si="10"/>
        <v>36</v>
      </c>
      <c r="D235" s="7">
        <v>18000</v>
      </c>
      <c r="E235" t="s">
        <v>12</v>
      </c>
    </row>
    <row r="236" spans="1:6">
      <c r="C236" s="6">
        <f t="shared" si="10"/>
        <v>3.8</v>
      </c>
      <c r="D236" s="7">
        <v>1900</v>
      </c>
      <c r="E236" t="s">
        <v>18</v>
      </c>
    </row>
    <row r="237" spans="1:6">
      <c r="C237" s="6">
        <f t="shared" si="10"/>
        <v>30</v>
      </c>
      <c r="D237" s="7">
        <v>15000</v>
      </c>
      <c r="E237" t="s">
        <v>12</v>
      </c>
    </row>
    <row r="238" spans="1:6">
      <c r="C238" s="6" t="str">
        <f t="shared" si="10"/>
        <v/>
      </c>
    </row>
    <row r="239" spans="1:6">
      <c r="C239" s="6" t="str">
        <f t="shared" si="10"/>
        <v/>
      </c>
    </row>
    <row r="240" spans="1:6">
      <c r="C240" s="6" t="str">
        <f t="shared" si="10"/>
        <v/>
      </c>
    </row>
    <row r="241" spans="3:3">
      <c r="C241" s="6" t="str">
        <f t="shared" si="10"/>
        <v/>
      </c>
    </row>
    <row r="242" spans="3:3">
      <c r="C242" s="6" t="str">
        <f t="shared" si="10"/>
        <v/>
      </c>
    </row>
    <row r="243" spans="3:3">
      <c r="C243" s="6" t="str">
        <f t="shared" si="10"/>
        <v/>
      </c>
    </row>
    <row r="244" spans="3:3">
      <c r="C244" s="6" t="str">
        <f t="shared" si="10"/>
        <v/>
      </c>
    </row>
    <row r="245" spans="3:3">
      <c r="C245" s="6" t="str">
        <f t="shared" si="10"/>
        <v/>
      </c>
    </row>
    <row r="246" spans="3:3">
      <c r="C246" s="6" t="str">
        <f t="shared" si="10"/>
        <v/>
      </c>
    </row>
    <row r="247" spans="3:3">
      <c r="C247" s="6" t="str">
        <f t="shared" si="10"/>
        <v/>
      </c>
    </row>
    <row r="248" spans="3:3">
      <c r="C248" s="6" t="str">
        <f t="shared" si="10"/>
        <v/>
      </c>
    </row>
    <row r="249" spans="3:3">
      <c r="C249" s="6" t="str">
        <f t="shared" si="10"/>
        <v/>
      </c>
    </row>
    <row r="250" spans="3:3">
      <c r="C250" s="6" t="str">
        <f t="shared" si="10"/>
        <v/>
      </c>
    </row>
    <row r="251" spans="3:3">
      <c r="C251" s="6" t="str">
        <f t="shared" si="10"/>
        <v/>
      </c>
    </row>
    <row r="252" spans="3:3">
      <c r="C252" s="6" t="str">
        <f t="shared" si="10"/>
        <v/>
      </c>
    </row>
    <row r="253" spans="3:3">
      <c r="C253" s="6" t="str">
        <f t="shared" si="10"/>
        <v/>
      </c>
    </row>
    <row r="254" spans="3:3">
      <c r="C254" s="6" t="str">
        <f t="shared" si="10"/>
        <v/>
      </c>
    </row>
    <row r="255" spans="3:3">
      <c r="C255" s="6" t="str">
        <f t="shared" si="10"/>
        <v/>
      </c>
    </row>
    <row r="256" spans="3:3">
      <c r="C256" s="6" t="str">
        <f t="shared" si="10"/>
        <v/>
      </c>
    </row>
    <row r="257" spans="3:3">
      <c r="C257" s="6" t="str">
        <f t="shared" si="10"/>
        <v/>
      </c>
    </row>
    <row r="258" spans="3:3">
      <c r="C258" s="6" t="str">
        <f t="shared" si="10"/>
        <v/>
      </c>
    </row>
    <row r="259" spans="3:3">
      <c r="C259" s="6" t="str">
        <f t="shared" si="10"/>
        <v/>
      </c>
    </row>
    <row r="260" spans="3:3">
      <c r="C260" s="6" t="str">
        <f t="shared" si="10"/>
        <v/>
      </c>
    </row>
    <row r="261" spans="3:3">
      <c r="C261" s="6" t="str">
        <f t="shared" si="10"/>
        <v/>
      </c>
    </row>
    <row r="262" spans="3:3">
      <c r="C262" s="6" t="str">
        <f t="shared" si="10"/>
        <v/>
      </c>
    </row>
    <row r="263" spans="3:3">
      <c r="C263" s="6" t="str">
        <f t="shared" si="10"/>
        <v/>
      </c>
    </row>
    <row r="264" spans="3:3">
      <c r="C264" s="6" t="str">
        <f t="shared" si="10"/>
        <v/>
      </c>
    </row>
    <row r="265" spans="3:3">
      <c r="C265" s="6" t="str">
        <f t="shared" ref="C265:C296" si="11">IF(D265="","",D265/$B$3)</f>
        <v/>
      </c>
    </row>
    <row r="266" spans="3:3">
      <c r="C266" s="6" t="str">
        <f t="shared" si="11"/>
        <v/>
      </c>
    </row>
    <row r="267" spans="3:3">
      <c r="C267" s="6" t="str">
        <f t="shared" si="11"/>
        <v/>
      </c>
    </row>
    <row r="268" spans="3:3">
      <c r="C268" s="6" t="str">
        <f t="shared" si="11"/>
        <v/>
      </c>
    </row>
    <row r="269" spans="3:3">
      <c r="C269" s="6" t="str">
        <f t="shared" si="11"/>
        <v/>
      </c>
    </row>
    <row r="270" spans="3:3">
      <c r="C270" s="6" t="str">
        <f t="shared" si="11"/>
        <v/>
      </c>
    </row>
    <row r="271" spans="3:3">
      <c r="C271" s="6" t="str">
        <f t="shared" si="11"/>
        <v/>
      </c>
    </row>
    <row r="272" spans="3:3">
      <c r="C272" s="6" t="str">
        <f t="shared" si="11"/>
        <v/>
      </c>
    </row>
    <row r="273" spans="3:3">
      <c r="C273" s="6" t="str">
        <f t="shared" si="11"/>
        <v/>
      </c>
    </row>
    <row r="274" spans="3:3">
      <c r="C274" s="6" t="str">
        <f t="shared" si="11"/>
        <v/>
      </c>
    </row>
    <row r="275" spans="3:3">
      <c r="C275" s="6" t="str">
        <f t="shared" si="11"/>
        <v/>
      </c>
    </row>
    <row r="276" spans="3:3">
      <c r="C276" s="6" t="str">
        <f t="shared" si="11"/>
        <v/>
      </c>
    </row>
    <row r="277" spans="3:3">
      <c r="C277" s="6" t="str">
        <f t="shared" si="11"/>
        <v/>
      </c>
    </row>
    <row r="278" spans="3:3">
      <c r="C278" s="6" t="str">
        <f t="shared" si="11"/>
        <v/>
      </c>
    </row>
    <row r="279" spans="3:3">
      <c r="C279" s="6" t="str">
        <f t="shared" si="11"/>
        <v/>
      </c>
    </row>
    <row r="280" spans="3:3">
      <c r="C280" s="6" t="str">
        <f t="shared" si="11"/>
        <v/>
      </c>
    </row>
    <row r="281" spans="3:3">
      <c r="C281" s="6" t="str">
        <f t="shared" si="11"/>
        <v/>
      </c>
    </row>
    <row r="282" spans="3:3">
      <c r="C282" s="6" t="str">
        <f t="shared" si="11"/>
        <v/>
      </c>
    </row>
    <row r="283" spans="3:3">
      <c r="C283" s="6" t="str">
        <f t="shared" si="11"/>
        <v/>
      </c>
    </row>
    <row r="284" spans="3:3">
      <c r="C284" s="6" t="str">
        <f t="shared" si="11"/>
        <v/>
      </c>
    </row>
    <row r="285" spans="3:3">
      <c r="C285" s="6" t="str">
        <f t="shared" si="11"/>
        <v/>
      </c>
    </row>
    <row r="286" spans="3:3">
      <c r="C286" s="6" t="str">
        <f t="shared" si="11"/>
        <v/>
      </c>
    </row>
    <row r="287" spans="3:3">
      <c r="C287" s="6" t="str">
        <f t="shared" si="11"/>
        <v/>
      </c>
    </row>
    <row r="288" spans="3:3">
      <c r="C288" s="6" t="str">
        <f t="shared" si="11"/>
        <v/>
      </c>
    </row>
    <row r="289" spans="3:3">
      <c r="C289" s="6" t="str">
        <f t="shared" si="11"/>
        <v/>
      </c>
    </row>
    <row r="290" spans="3:3">
      <c r="C290" s="6" t="str">
        <f t="shared" si="11"/>
        <v/>
      </c>
    </row>
    <row r="291" spans="3:3">
      <c r="C291" s="6" t="str">
        <f t="shared" si="11"/>
        <v/>
      </c>
    </row>
    <row r="292" spans="3:3">
      <c r="C292" s="6" t="str">
        <f t="shared" si="11"/>
        <v/>
      </c>
    </row>
    <row r="293" spans="3:3">
      <c r="C293" s="6" t="str">
        <f t="shared" si="11"/>
        <v/>
      </c>
    </row>
    <row r="294" spans="3:3">
      <c r="C294" s="6" t="str">
        <f t="shared" si="11"/>
        <v/>
      </c>
    </row>
    <row r="295" spans="3:3">
      <c r="C295" s="6" t="str">
        <f t="shared" si="11"/>
        <v/>
      </c>
    </row>
    <row r="296" spans="3:3">
      <c r="C296" s="6" t="str">
        <f t="shared" si="11"/>
        <v/>
      </c>
    </row>
    <row r="297" spans="3:3">
      <c r="C297" s="6" t="str">
        <f t="shared" ref="C297:C322" si="12">IF(D297="","",D297/$B$3)</f>
        <v/>
      </c>
    </row>
    <row r="298" spans="3:3">
      <c r="C298" s="6" t="str">
        <f t="shared" si="12"/>
        <v/>
      </c>
    </row>
    <row r="299" spans="3:3">
      <c r="C299" s="6" t="str">
        <f t="shared" si="12"/>
        <v/>
      </c>
    </row>
    <row r="300" spans="3:3">
      <c r="C300" s="6" t="str">
        <f t="shared" si="12"/>
        <v/>
      </c>
    </row>
    <row r="301" spans="3:3">
      <c r="C301" s="6" t="str">
        <f t="shared" si="12"/>
        <v/>
      </c>
    </row>
    <row r="302" spans="3:3">
      <c r="C302" s="6" t="str">
        <f t="shared" si="12"/>
        <v/>
      </c>
    </row>
    <row r="303" spans="3:3">
      <c r="C303" s="6" t="str">
        <f t="shared" si="12"/>
        <v/>
      </c>
    </row>
    <row r="304" spans="3:3">
      <c r="C304" s="6" t="str">
        <f t="shared" si="12"/>
        <v/>
      </c>
    </row>
    <row r="305" spans="3:3">
      <c r="C305" s="6" t="str">
        <f t="shared" si="12"/>
        <v/>
      </c>
    </row>
    <row r="306" spans="3:3">
      <c r="C306" s="6" t="str">
        <f t="shared" si="12"/>
        <v/>
      </c>
    </row>
    <row r="307" spans="3:3">
      <c r="C307" s="6" t="str">
        <f t="shared" si="12"/>
        <v/>
      </c>
    </row>
    <row r="308" spans="3:3">
      <c r="C308" s="6" t="str">
        <f t="shared" si="12"/>
        <v/>
      </c>
    </row>
    <row r="309" spans="3:3">
      <c r="C309" s="6" t="str">
        <f t="shared" si="12"/>
        <v/>
      </c>
    </row>
    <row r="310" spans="3:3">
      <c r="C310" s="6" t="str">
        <f t="shared" si="12"/>
        <v/>
      </c>
    </row>
    <row r="311" spans="3:3">
      <c r="C311" s="6" t="str">
        <f t="shared" si="12"/>
        <v/>
      </c>
    </row>
    <row r="312" spans="3:3">
      <c r="C312" s="6" t="str">
        <f t="shared" si="12"/>
        <v/>
      </c>
    </row>
    <row r="313" spans="3:3">
      <c r="C313" s="6" t="str">
        <f t="shared" si="12"/>
        <v/>
      </c>
    </row>
    <row r="314" spans="3:3">
      <c r="C314" s="6" t="str">
        <f t="shared" si="12"/>
        <v/>
      </c>
    </row>
    <row r="315" spans="3:3">
      <c r="C315" s="6" t="str">
        <f t="shared" si="12"/>
        <v/>
      </c>
    </row>
    <row r="316" spans="3:3">
      <c r="C316" s="6" t="str">
        <f t="shared" si="12"/>
        <v/>
      </c>
    </row>
    <row r="317" spans="3:3">
      <c r="C317" s="6" t="str">
        <f t="shared" si="12"/>
        <v/>
      </c>
    </row>
    <row r="318" spans="3:3">
      <c r="C318" s="6" t="str">
        <f t="shared" si="12"/>
        <v/>
      </c>
    </row>
    <row r="319" spans="3:3">
      <c r="C319" s="6" t="str">
        <f t="shared" si="12"/>
        <v/>
      </c>
    </row>
    <row r="320" spans="3:3">
      <c r="C320" s="6" t="str">
        <f t="shared" si="12"/>
        <v/>
      </c>
    </row>
    <row r="321" spans="3:3">
      <c r="C321" s="6" t="str">
        <f t="shared" si="12"/>
        <v/>
      </c>
    </row>
    <row r="322" spans="3:3">
      <c r="C322" s="6" t="str">
        <f t="shared" si="12"/>
        <v/>
      </c>
    </row>
  </sheetData>
  <mergeCells count="1">
    <mergeCell ref="H5:I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524"/>
  <sheetViews>
    <sheetView workbookViewId="0">
      <selection activeCell="F506" sqref="F506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style="7" bestFit="1" customWidth="1"/>
    <col min="5" max="5" width="20.85546875" bestFit="1" customWidth="1"/>
    <col min="6" max="6" width="34.140625" bestFit="1" customWidth="1"/>
    <col min="8" max="8" width="20.85546875" bestFit="1" customWidth="1"/>
    <col min="9" max="9" width="10.140625" bestFit="1" customWidth="1"/>
  </cols>
  <sheetData>
    <row r="1" spans="1:9">
      <c r="A1" s="2" t="s">
        <v>502</v>
      </c>
      <c r="B1" s="2"/>
    </row>
    <row r="2" spans="1:9">
      <c r="A2" s="1" t="s">
        <v>9</v>
      </c>
      <c r="D2" t="s">
        <v>498</v>
      </c>
      <c r="E2" s="11">
        <f>SUM(C6:C996)</f>
        <v>14865.028759689942</v>
      </c>
    </row>
    <row r="3" spans="1:9">
      <c r="A3" s="1" t="s">
        <v>7</v>
      </c>
      <c r="B3" s="3">
        <v>3.87</v>
      </c>
      <c r="D3" s="14" t="s">
        <v>796</v>
      </c>
      <c r="E3" s="3">
        <v>75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10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40210</v>
      </c>
      <c r="B6" s="6">
        <f>SUM(C6:C7)</f>
        <v>31.26614987080103</v>
      </c>
      <c r="C6" s="6">
        <f t="shared" ref="C6:C37" si="0">IF(D6="","",D6/$B$3)</f>
        <v>15.762273901808785</v>
      </c>
      <c r="D6" s="7">
        <v>61</v>
      </c>
      <c r="E6" t="s">
        <v>15</v>
      </c>
      <c r="H6" t="s">
        <v>40</v>
      </c>
      <c r="I6" s="6">
        <f>SUMIF($E$6:$E$994,H6,$C$6:$C$994)</f>
        <v>431.26614987080109</v>
      </c>
    </row>
    <row r="7" spans="1:9">
      <c r="C7" s="6">
        <f t="shared" si="0"/>
        <v>15.503875968992247</v>
      </c>
      <c r="D7" s="7">
        <v>60</v>
      </c>
      <c r="E7" t="s">
        <v>13</v>
      </c>
      <c r="F7" t="s">
        <v>574</v>
      </c>
      <c r="H7" t="s">
        <v>895</v>
      </c>
      <c r="I7" s="6">
        <f>SUMIF($E$6:$E$994,H7,$C$6:$C$994)</f>
        <v>262</v>
      </c>
    </row>
    <row r="8" spans="1:9">
      <c r="A8" s="1">
        <v>40211</v>
      </c>
      <c r="B8" s="6">
        <f>SUM(C8:C13)</f>
        <v>96.31782945736434</v>
      </c>
      <c r="C8" s="6">
        <f t="shared" si="0"/>
        <v>15.503875968992247</v>
      </c>
      <c r="D8" s="7">
        <v>60</v>
      </c>
      <c r="E8" t="s">
        <v>13</v>
      </c>
      <c r="F8" t="s">
        <v>574</v>
      </c>
      <c r="H8" t="s">
        <v>14</v>
      </c>
      <c r="I8" s="6">
        <f>SUMIF($E$6:$E$994,H8,$C$6:$C$994)</f>
        <v>459.97674418604663</v>
      </c>
    </row>
    <row r="9" spans="1:9">
      <c r="C9" s="6">
        <f t="shared" si="0"/>
        <v>15.503875968992247</v>
      </c>
      <c r="D9" s="7">
        <v>60</v>
      </c>
      <c r="E9" t="s">
        <v>40</v>
      </c>
      <c r="F9" t="s">
        <v>575</v>
      </c>
      <c r="H9" t="s">
        <v>12</v>
      </c>
      <c r="I9" s="6">
        <f>SUMIF($E$6:$E$994,H9,$C$6:$C$994)</f>
        <v>1868.1886304909565</v>
      </c>
    </row>
    <row r="10" spans="1:9">
      <c r="C10" s="6">
        <f t="shared" si="0"/>
        <v>45.736434108527128</v>
      </c>
      <c r="D10" s="7">
        <v>177</v>
      </c>
      <c r="E10" t="s">
        <v>40</v>
      </c>
      <c r="F10" t="s">
        <v>576</v>
      </c>
      <c r="H10" t="s">
        <v>15</v>
      </c>
      <c r="I10" s="6">
        <f>SUMIF($E$6:$E$994,H10,$C$6:$C$994)</f>
        <v>800.7054263565891</v>
      </c>
    </row>
    <row r="11" spans="1:9">
      <c r="C11" s="6">
        <f t="shared" si="0"/>
        <v>17.829457364341085</v>
      </c>
      <c r="D11" s="7">
        <v>69</v>
      </c>
      <c r="E11" t="s">
        <v>15</v>
      </c>
      <c r="H11" t="s">
        <v>896</v>
      </c>
      <c r="I11" s="6">
        <f>SUMIF($E$6:$E$994,H11,$C$6:$C$994)</f>
        <v>6.4599483204134369</v>
      </c>
    </row>
    <row r="12" spans="1:9">
      <c r="C12" s="6">
        <f t="shared" si="0"/>
        <v>0.19379844961240308</v>
      </c>
      <c r="D12" s="7">
        <v>0.75</v>
      </c>
      <c r="E12" t="s">
        <v>35</v>
      </c>
      <c r="H12" t="s">
        <v>37</v>
      </c>
      <c r="I12" s="6">
        <f>SUMIF($E$6:$E$994,H12,$C$6:$C$994)</f>
        <v>65.762273901808783</v>
      </c>
    </row>
    <row r="13" spans="1:9">
      <c r="C13" s="6">
        <f t="shared" si="0"/>
        <v>1.5503875968992247</v>
      </c>
      <c r="D13" s="7">
        <v>6</v>
      </c>
      <c r="E13" t="s">
        <v>14</v>
      </c>
      <c r="F13" t="s">
        <v>26</v>
      </c>
      <c r="H13" t="s">
        <v>13</v>
      </c>
      <c r="I13" s="6">
        <f>SUMIF($E$6:$E$994,H13,$C$6:$C$994)</f>
        <v>1533.0261757105936</v>
      </c>
    </row>
    <row r="14" spans="1:9">
      <c r="A14" s="1">
        <v>40212</v>
      </c>
      <c r="B14" s="6">
        <f>SUM(C14:C22)</f>
        <v>171.89664082687335</v>
      </c>
      <c r="C14" s="6">
        <f t="shared" si="0"/>
        <v>49.095607235142118</v>
      </c>
      <c r="D14" s="7">
        <v>190</v>
      </c>
      <c r="E14" t="s">
        <v>12</v>
      </c>
      <c r="H14" t="s">
        <v>17</v>
      </c>
      <c r="I14" s="6">
        <f>SUMIF($E$6:$E$994,H14,$C$6:$C$994)</f>
        <v>-410.16795865633071</v>
      </c>
    </row>
    <row r="15" spans="1:9">
      <c r="C15" s="6">
        <f t="shared" si="0"/>
        <v>32.299741602067179</v>
      </c>
      <c r="D15" s="7">
        <v>125</v>
      </c>
      <c r="E15" t="s">
        <v>12</v>
      </c>
      <c r="H15" t="s">
        <v>35</v>
      </c>
      <c r="I15" s="6">
        <f>SUMIF($E$6:$E$994,H15,$C$6:$C$994)</f>
        <v>67.248062015503876</v>
      </c>
    </row>
    <row r="16" spans="1:9">
      <c r="C16" s="6">
        <f t="shared" si="0"/>
        <v>32.348837209302324</v>
      </c>
      <c r="D16" s="7">
        <v>125.19</v>
      </c>
      <c r="E16" t="s">
        <v>12</v>
      </c>
      <c r="H16" t="s">
        <v>16</v>
      </c>
      <c r="I16" s="6">
        <f>SUMIF($E$6:$E$994,H16,$C$6:$C$994)</f>
        <v>958.07493540051644</v>
      </c>
    </row>
    <row r="17" spans="1:9">
      <c r="C17" s="6">
        <f t="shared" si="0"/>
        <v>46.770025839793277</v>
      </c>
      <c r="D17" s="7">
        <v>181</v>
      </c>
      <c r="E17" t="s">
        <v>12</v>
      </c>
      <c r="H17" t="s">
        <v>277</v>
      </c>
      <c r="I17" s="6">
        <f>SUMIF($E$6:$E$994,H17,$C$6:$C$994)</f>
        <v>1078</v>
      </c>
    </row>
    <row r="18" spans="1:9">
      <c r="C18" s="6">
        <f t="shared" si="0"/>
        <v>1.7441860465116279</v>
      </c>
      <c r="D18" s="7">
        <v>6.75</v>
      </c>
      <c r="E18" t="s">
        <v>14</v>
      </c>
      <c r="F18" s="9" t="s">
        <v>577</v>
      </c>
      <c r="H18" t="s">
        <v>56</v>
      </c>
      <c r="I18" s="6">
        <f>SUMIF($E$6:$E$994,H18,$C$6:$C$994)</f>
        <v>93.759689922480618</v>
      </c>
    </row>
    <row r="19" spans="1:9">
      <c r="C19" s="6">
        <f t="shared" si="0"/>
        <v>3.1653746770025837</v>
      </c>
      <c r="D19" s="7">
        <v>12.25</v>
      </c>
      <c r="E19" t="s">
        <v>56</v>
      </c>
      <c r="F19" t="s">
        <v>578</v>
      </c>
      <c r="H19" t="s">
        <v>50</v>
      </c>
      <c r="I19" s="6">
        <f>SUMIF($E$6:$E$994,H19,$C$6:$C$994)</f>
        <v>1526.2273901808785</v>
      </c>
    </row>
    <row r="20" spans="1:9">
      <c r="C20" s="6">
        <f t="shared" si="0"/>
        <v>2.7777777777777777</v>
      </c>
      <c r="D20" s="7">
        <v>10.75</v>
      </c>
      <c r="E20" t="s">
        <v>56</v>
      </c>
      <c r="F20" t="s">
        <v>579</v>
      </c>
      <c r="H20" t="s">
        <v>19</v>
      </c>
      <c r="I20" s="6">
        <f>SUMIF($E$6:$E$994,H20,$C$6:$C$994)</f>
        <v>7.2351421188630489</v>
      </c>
    </row>
    <row r="21" spans="1:9">
      <c r="C21" s="6">
        <f t="shared" si="0"/>
        <v>1.5503875968992247</v>
      </c>
      <c r="D21" s="7">
        <v>6</v>
      </c>
      <c r="E21" t="s">
        <v>14</v>
      </c>
      <c r="F21" t="s">
        <v>26</v>
      </c>
      <c r="H21" t="s">
        <v>18</v>
      </c>
      <c r="I21" s="6">
        <f>SUMIF($E$6:$E$994,H21,$C$6:$C$994)</f>
        <v>30.465116279069761</v>
      </c>
    </row>
    <row r="22" spans="1:9">
      <c r="C22" s="6">
        <f t="shared" si="0"/>
        <v>2.1447028423772609</v>
      </c>
      <c r="D22" s="7">
        <v>8.3000000000000007</v>
      </c>
      <c r="E22" t="s">
        <v>18</v>
      </c>
      <c r="F22" t="s">
        <v>787</v>
      </c>
      <c r="H22" t="s">
        <v>265</v>
      </c>
      <c r="I22" s="6">
        <f>SUMIF($E$6:$E$994,H22,$C$6:$C$994)</f>
        <v>4871.03875968992</v>
      </c>
    </row>
    <row r="23" spans="1:9" ht="15.75" thickBot="1">
      <c r="A23" s="1">
        <v>40213</v>
      </c>
      <c r="B23" s="6">
        <f>SUM(C23:C29)</f>
        <v>137.20930232558138</v>
      </c>
      <c r="C23" s="6">
        <f t="shared" si="0"/>
        <v>26.614987080103358</v>
      </c>
      <c r="D23" s="7">
        <v>103</v>
      </c>
      <c r="E23" t="s">
        <v>12</v>
      </c>
      <c r="H23" s="16" t="s">
        <v>897</v>
      </c>
      <c r="I23" s="17">
        <f>SUMIF($E$6:$E$994,H23,$C$6:$C$994)</f>
        <v>1215.7622739018088</v>
      </c>
    </row>
    <row r="24" spans="1:9">
      <c r="C24" s="6">
        <f t="shared" si="0"/>
        <v>38.759689922480618</v>
      </c>
      <c r="D24" s="7">
        <v>150</v>
      </c>
      <c r="E24" t="s">
        <v>12</v>
      </c>
      <c r="H24" s="14" t="s">
        <v>504</v>
      </c>
      <c r="I24" s="6">
        <f>SUM(I6:I23)</f>
        <v>14865.028759689922</v>
      </c>
    </row>
    <row r="25" spans="1:9">
      <c r="C25" s="6">
        <f t="shared" si="0"/>
        <v>36.175710594315241</v>
      </c>
      <c r="D25" s="7">
        <v>140</v>
      </c>
      <c r="E25" t="s">
        <v>12</v>
      </c>
    </row>
    <row r="26" spans="1:9">
      <c r="C26" s="6">
        <f t="shared" si="0"/>
        <v>29.715762273901809</v>
      </c>
      <c r="D26" s="7">
        <v>115</v>
      </c>
      <c r="E26" t="s">
        <v>12</v>
      </c>
    </row>
    <row r="27" spans="1:9">
      <c r="C27" s="6">
        <f t="shared" si="0"/>
        <v>0.90439276485788112</v>
      </c>
      <c r="D27" s="7">
        <v>3.5</v>
      </c>
      <c r="E27" t="s">
        <v>18</v>
      </c>
    </row>
    <row r="28" spans="1:9">
      <c r="C28" s="6">
        <f t="shared" si="0"/>
        <v>4.2635658914728678</v>
      </c>
      <c r="D28" s="7">
        <v>16.5</v>
      </c>
      <c r="E28" t="s">
        <v>15</v>
      </c>
      <c r="F28" t="s">
        <v>580</v>
      </c>
    </row>
    <row r="29" spans="1:9">
      <c r="C29" s="6">
        <f t="shared" si="0"/>
        <v>0.77519379844961234</v>
      </c>
      <c r="D29" s="7">
        <v>3</v>
      </c>
      <c r="E29" t="s">
        <v>14</v>
      </c>
      <c r="F29" t="s">
        <v>571</v>
      </c>
    </row>
    <row r="30" spans="1:9">
      <c r="A30" s="1">
        <v>40214</v>
      </c>
      <c r="B30" s="6">
        <f>SUM(C30:C35)</f>
        <v>80.209302325581405</v>
      </c>
      <c r="C30" s="6">
        <f t="shared" si="0"/>
        <v>21.462532299741603</v>
      </c>
      <c r="D30" s="7">
        <v>83.06</v>
      </c>
      <c r="E30" t="s">
        <v>12</v>
      </c>
    </row>
    <row r="31" spans="1:9">
      <c r="C31" s="6">
        <f t="shared" si="0"/>
        <v>22.480620155038761</v>
      </c>
      <c r="D31" s="7">
        <v>87</v>
      </c>
      <c r="E31" t="s">
        <v>16</v>
      </c>
      <c r="F31" t="s">
        <v>34</v>
      </c>
    </row>
    <row r="32" spans="1:9">
      <c r="C32" s="6">
        <f t="shared" si="0"/>
        <v>1.7054263565891472</v>
      </c>
      <c r="D32" s="7">
        <v>6.6</v>
      </c>
      <c r="E32" t="s">
        <v>18</v>
      </c>
      <c r="F32" t="s">
        <v>788</v>
      </c>
    </row>
    <row r="33" spans="1:6">
      <c r="C33" s="6">
        <f t="shared" si="0"/>
        <v>1.7441860465116279</v>
      </c>
      <c r="D33" s="7">
        <v>6.75</v>
      </c>
      <c r="E33" t="s">
        <v>14</v>
      </c>
      <c r="F33" t="s">
        <v>525</v>
      </c>
    </row>
    <row r="34" spans="1:6">
      <c r="C34" s="6">
        <f t="shared" si="0"/>
        <v>15.503875968992247</v>
      </c>
      <c r="D34" s="7">
        <v>60</v>
      </c>
      <c r="E34" t="s">
        <v>13</v>
      </c>
      <c r="F34" t="s">
        <v>582</v>
      </c>
    </row>
    <row r="35" spans="1:6">
      <c r="C35" s="6">
        <f t="shared" si="0"/>
        <v>17.31266149870801</v>
      </c>
      <c r="D35" s="7">
        <v>67</v>
      </c>
      <c r="E35" t="s">
        <v>15</v>
      </c>
    </row>
    <row r="36" spans="1:6">
      <c r="A36" s="1">
        <v>40215</v>
      </c>
      <c r="B36" s="6">
        <f>SUM(C36:C42)</f>
        <v>69.315245478036175</v>
      </c>
      <c r="C36" s="6">
        <f t="shared" si="0"/>
        <v>15.503875968992247</v>
      </c>
      <c r="D36" s="7">
        <v>60</v>
      </c>
      <c r="E36" t="s">
        <v>13</v>
      </c>
      <c r="F36" t="s">
        <v>583</v>
      </c>
    </row>
    <row r="37" spans="1:6">
      <c r="C37" s="6">
        <f t="shared" si="0"/>
        <v>0.12919896640826872</v>
      </c>
      <c r="D37" s="7">
        <v>0.5</v>
      </c>
      <c r="E37" t="s">
        <v>56</v>
      </c>
      <c r="F37" t="s">
        <v>581</v>
      </c>
    </row>
    <row r="38" spans="1:6">
      <c r="C38" s="6">
        <f t="shared" ref="C38:C64" si="1">IF(D38="","",D38/$B$3)</f>
        <v>2.5839793281653747</v>
      </c>
      <c r="D38" s="7">
        <v>10</v>
      </c>
      <c r="E38" t="s">
        <v>265</v>
      </c>
      <c r="F38" t="s">
        <v>584</v>
      </c>
    </row>
    <row r="39" spans="1:6">
      <c r="C39" s="6">
        <f t="shared" si="1"/>
        <v>43.927648578811372</v>
      </c>
      <c r="D39" s="7">
        <v>170</v>
      </c>
      <c r="E39" t="s">
        <v>40</v>
      </c>
      <c r="F39" t="s">
        <v>585</v>
      </c>
    </row>
    <row r="40" spans="1:6">
      <c r="C40" s="6">
        <f t="shared" si="1"/>
        <v>2.5839793281653747</v>
      </c>
      <c r="D40" s="7">
        <v>10</v>
      </c>
      <c r="E40" t="s">
        <v>265</v>
      </c>
      <c r="F40" t="s">
        <v>586</v>
      </c>
    </row>
    <row r="41" spans="1:6">
      <c r="C41" s="6">
        <f t="shared" si="1"/>
        <v>1.7441860465116279</v>
      </c>
      <c r="D41" s="7">
        <v>6.75</v>
      </c>
      <c r="E41" t="s">
        <v>56</v>
      </c>
      <c r="F41" t="s">
        <v>587</v>
      </c>
    </row>
    <row r="42" spans="1:6">
      <c r="C42" s="6">
        <f t="shared" si="1"/>
        <v>2.842377260981912</v>
      </c>
      <c r="D42" s="7">
        <v>11</v>
      </c>
      <c r="E42" t="s">
        <v>14</v>
      </c>
      <c r="F42" t="s">
        <v>588</v>
      </c>
    </row>
    <row r="43" spans="1:6">
      <c r="A43" s="1">
        <v>40216</v>
      </c>
      <c r="B43" s="6">
        <f>SUM(C43:C49)</f>
        <v>30.361757105943155</v>
      </c>
      <c r="C43" s="6">
        <f t="shared" si="1"/>
        <v>15.503875968992247</v>
      </c>
      <c r="D43" s="7">
        <v>60</v>
      </c>
      <c r="E43" t="s">
        <v>13</v>
      </c>
      <c r="F43" t="s">
        <v>583</v>
      </c>
    </row>
    <row r="44" spans="1:6">
      <c r="C44" s="6">
        <f t="shared" si="1"/>
        <v>0.12919896640826872</v>
      </c>
      <c r="D44" s="7">
        <v>0.5</v>
      </c>
      <c r="E44" t="s">
        <v>56</v>
      </c>
      <c r="F44" t="s">
        <v>581</v>
      </c>
    </row>
    <row r="45" spans="1:6">
      <c r="C45" s="6">
        <f t="shared" si="1"/>
        <v>0.77519379844961234</v>
      </c>
      <c r="D45" s="7">
        <v>3</v>
      </c>
      <c r="E45" t="s">
        <v>265</v>
      </c>
      <c r="F45" t="s">
        <v>589</v>
      </c>
    </row>
    <row r="46" spans="1:6">
      <c r="C46" s="6">
        <f t="shared" si="1"/>
        <v>2.0671834625322996</v>
      </c>
      <c r="D46" s="7">
        <v>8</v>
      </c>
      <c r="E46" t="s">
        <v>14</v>
      </c>
      <c r="F46" t="s">
        <v>590</v>
      </c>
    </row>
    <row r="47" spans="1:6">
      <c r="C47" s="6">
        <f t="shared" si="1"/>
        <v>8.3979328165374678</v>
      </c>
      <c r="D47" s="7">
        <v>32.5</v>
      </c>
      <c r="E47" t="s">
        <v>15</v>
      </c>
      <c r="F47" t="s">
        <v>596</v>
      </c>
    </row>
    <row r="48" spans="1:6">
      <c r="C48" s="6">
        <f t="shared" si="1"/>
        <v>0.77519379844961234</v>
      </c>
      <c r="D48" s="7">
        <v>3</v>
      </c>
      <c r="E48" t="s">
        <v>265</v>
      </c>
      <c r="F48" t="s">
        <v>597</v>
      </c>
    </row>
    <row r="49" spans="1:6">
      <c r="C49" s="6">
        <f t="shared" si="1"/>
        <v>2.7131782945736433</v>
      </c>
      <c r="D49" s="7">
        <v>10.5</v>
      </c>
      <c r="E49" t="s">
        <v>14</v>
      </c>
      <c r="F49" t="s">
        <v>26</v>
      </c>
    </row>
    <row r="50" spans="1:6">
      <c r="A50" s="1">
        <v>40217</v>
      </c>
      <c r="B50" s="6">
        <f>SUM(C50:C58)</f>
        <v>166.75710594315248</v>
      </c>
      <c r="C50" s="6">
        <f t="shared" si="1"/>
        <v>57.364341085271313</v>
      </c>
      <c r="D50" s="7">
        <v>222</v>
      </c>
      <c r="E50" t="s">
        <v>12</v>
      </c>
    </row>
    <row r="51" spans="1:6">
      <c r="C51" s="6">
        <f t="shared" si="1"/>
        <v>23.255813953488371</v>
      </c>
      <c r="D51" s="7">
        <v>90</v>
      </c>
      <c r="E51" t="s">
        <v>50</v>
      </c>
      <c r="F51" t="s">
        <v>598</v>
      </c>
    </row>
    <row r="52" spans="1:6">
      <c r="C52" s="6">
        <f t="shared" si="1"/>
        <v>3.6175710594315245</v>
      </c>
      <c r="D52" s="7">
        <v>14</v>
      </c>
      <c r="E52" t="s">
        <v>40</v>
      </c>
      <c r="F52" t="s">
        <v>599</v>
      </c>
    </row>
    <row r="53" spans="1:6">
      <c r="C53" s="6">
        <f t="shared" si="1"/>
        <v>4.0051679586563305</v>
      </c>
      <c r="D53" s="7">
        <v>15.5</v>
      </c>
      <c r="E53" t="s">
        <v>56</v>
      </c>
      <c r="F53" t="s">
        <v>600</v>
      </c>
    </row>
    <row r="54" spans="1:6">
      <c r="C54" s="6">
        <f t="shared" si="1"/>
        <v>1.6149870801033592</v>
      </c>
      <c r="D54" s="7">
        <v>6.25</v>
      </c>
      <c r="E54" t="s">
        <v>14</v>
      </c>
      <c r="F54" t="s">
        <v>525</v>
      </c>
    </row>
    <row r="55" spans="1:6">
      <c r="C55" s="6">
        <f t="shared" si="1"/>
        <v>31.782945736434108</v>
      </c>
      <c r="D55" s="7">
        <v>123</v>
      </c>
      <c r="E55" t="s">
        <v>12</v>
      </c>
    </row>
    <row r="56" spans="1:6">
      <c r="C56" s="6">
        <f t="shared" si="1"/>
        <v>37.467700258397933</v>
      </c>
      <c r="D56" s="7">
        <v>145</v>
      </c>
      <c r="E56" t="s">
        <v>12</v>
      </c>
    </row>
    <row r="57" spans="1:6">
      <c r="C57" s="6">
        <f t="shared" si="1"/>
        <v>1.7054263565891472</v>
      </c>
      <c r="D57" s="7">
        <v>6.6</v>
      </c>
      <c r="E57" t="s">
        <v>18</v>
      </c>
      <c r="F57" t="s">
        <v>788</v>
      </c>
    </row>
    <row r="58" spans="1:6">
      <c r="C58" s="6">
        <f t="shared" si="1"/>
        <v>5.9431524547803614</v>
      </c>
      <c r="D58" s="7">
        <v>23</v>
      </c>
      <c r="E58" t="s">
        <v>14</v>
      </c>
      <c r="F58" t="s">
        <v>568</v>
      </c>
    </row>
    <row r="59" spans="1:6">
      <c r="A59" s="1">
        <v>40218</v>
      </c>
      <c r="B59" s="6">
        <f>SUM(C59:C65)</f>
        <v>94.684754521963811</v>
      </c>
      <c r="C59" s="6">
        <f t="shared" si="1"/>
        <v>28.423772609819121</v>
      </c>
      <c r="D59" s="7">
        <v>110</v>
      </c>
      <c r="E59" t="s">
        <v>12</v>
      </c>
    </row>
    <row r="60" spans="1:6">
      <c r="C60" s="6">
        <f t="shared" si="1"/>
        <v>10.335917312661499</v>
      </c>
      <c r="D60" s="7">
        <v>40</v>
      </c>
      <c r="E60" t="s">
        <v>16</v>
      </c>
      <c r="F60" t="s">
        <v>601</v>
      </c>
    </row>
    <row r="61" spans="1:6">
      <c r="C61" s="6">
        <f t="shared" si="1"/>
        <v>23.935400516795863</v>
      </c>
      <c r="D61" s="7">
        <v>92.63</v>
      </c>
      <c r="E61" t="s">
        <v>12</v>
      </c>
      <c r="F61" s="9"/>
    </row>
    <row r="62" spans="1:6">
      <c r="C62" s="6">
        <f t="shared" si="1"/>
        <v>0.98191214470284227</v>
      </c>
      <c r="D62" s="7">
        <v>3.8</v>
      </c>
      <c r="E62" t="s">
        <v>18</v>
      </c>
      <c r="F62" t="s">
        <v>602</v>
      </c>
    </row>
    <row r="63" spans="1:6">
      <c r="C63" s="6">
        <f t="shared" si="1"/>
        <v>5.684754521963824</v>
      </c>
      <c r="D63" s="7">
        <v>22</v>
      </c>
      <c r="E63" t="s">
        <v>14</v>
      </c>
      <c r="F63" t="s">
        <v>27</v>
      </c>
    </row>
    <row r="64" spans="1:6">
      <c r="C64" s="6">
        <f t="shared" si="1"/>
        <v>12.919896640826874</v>
      </c>
      <c r="D64" s="7">
        <v>50</v>
      </c>
      <c r="E64" t="s">
        <v>40</v>
      </c>
      <c r="F64" t="s">
        <v>603</v>
      </c>
    </row>
    <row r="65" spans="1:6">
      <c r="C65" s="6">
        <f t="shared" ref="C65:C85" si="2">IF(D65="","",D65/$B$3)</f>
        <v>12.403100775193797</v>
      </c>
      <c r="D65" s="7">
        <v>48</v>
      </c>
      <c r="E65" t="s">
        <v>13</v>
      </c>
      <c r="F65" t="s">
        <v>604</v>
      </c>
    </row>
    <row r="66" spans="1:6">
      <c r="A66" s="1">
        <v>40219</v>
      </c>
      <c r="B66" s="6">
        <f>SUM(C66:C79)</f>
        <v>92.700258397932828</v>
      </c>
      <c r="C66" s="6">
        <f t="shared" si="2"/>
        <v>45.99483204134367</v>
      </c>
      <c r="D66" s="7">
        <v>178</v>
      </c>
      <c r="E66" t="s">
        <v>12</v>
      </c>
    </row>
    <row r="67" spans="1:6">
      <c r="C67" s="6">
        <f t="shared" si="2"/>
        <v>3.6692506459948317</v>
      </c>
      <c r="D67" s="7">
        <v>14.2</v>
      </c>
      <c r="E67" t="s">
        <v>56</v>
      </c>
      <c r="F67" t="s">
        <v>605</v>
      </c>
    </row>
    <row r="68" spans="1:6">
      <c r="C68" s="6">
        <f t="shared" si="2"/>
        <v>0.51679586563307489</v>
      </c>
      <c r="D68" s="7">
        <v>2</v>
      </c>
      <c r="E68" t="s">
        <v>17</v>
      </c>
      <c r="F68" t="s">
        <v>520</v>
      </c>
    </row>
    <row r="69" spans="1:6">
      <c r="C69" s="6">
        <f t="shared" si="2"/>
        <v>1.0852713178294573</v>
      </c>
      <c r="D69" s="7">
        <v>4.2</v>
      </c>
      <c r="E69" t="s">
        <v>18</v>
      </c>
    </row>
    <row r="70" spans="1:6">
      <c r="C70" s="6">
        <f t="shared" si="2"/>
        <v>0.51679586563307489</v>
      </c>
      <c r="D70" s="7">
        <v>2</v>
      </c>
      <c r="E70" t="s">
        <v>18</v>
      </c>
      <c r="F70" t="s">
        <v>602</v>
      </c>
    </row>
    <row r="71" spans="1:6">
      <c r="C71" s="6">
        <f t="shared" si="2"/>
        <v>0.90439276485788112</v>
      </c>
      <c r="D71" s="7">
        <v>3.5</v>
      </c>
      <c r="E71" t="s">
        <v>18</v>
      </c>
    </row>
    <row r="72" spans="1:6">
      <c r="C72" s="6">
        <f t="shared" si="2"/>
        <v>6.3953488372093021</v>
      </c>
      <c r="D72" s="7">
        <v>24.75</v>
      </c>
      <c r="E72" t="s">
        <v>16</v>
      </c>
      <c r="F72" t="s">
        <v>108</v>
      </c>
    </row>
    <row r="73" spans="1:6">
      <c r="C73" s="6">
        <f t="shared" si="2"/>
        <v>10.723514211886304</v>
      </c>
      <c r="D73" s="7">
        <v>41.5</v>
      </c>
      <c r="E73" t="s">
        <v>37</v>
      </c>
    </row>
    <row r="74" spans="1:6">
      <c r="C74" s="6">
        <f t="shared" si="2"/>
        <v>2.2222222222222219</v>
      </c>
      <c r="D74" s="7">
        <v>8.6</v>
      </c>
      <c r="E74" t="s">
        <v>56</v>
      </c>
      <c r="F74" t="s">
        <v>66</v>
      </c>
    </row>
    <row r="75" spans="1:6">
      <c r="C75" s="6">
        <f t="shared" si="2"/>
        <v>3.6175710594315245</v>
      </c>
      <c r="D75" s="7">
        <v>14</v>
      </c>
      <c r="E75" t="s">
        <v>14</v>
      </c>
      <c r="F75" t="s">
        <v>606</v>
      </c>
    </row>
    <row r="76" spans="1:6">
      <c r="C76" s="6">
        <f t="shared" si="2"/>
        <v>0.77519379844961234</v>
      </c>
      <c r="D76" s="7">
        <v>3</v>
      </c>
      <c r="E76" t="s">
        <v>35</v>
      </c>
    </row>
    <row r="77" spans="1:6">
      <c r="C77" s="6">
        <f t="shared" si="2"/>
        <v>2.3255813953488373</v>
      </c>
      <c r="D77" s="7">
        <v>9</v>
      </c>
      <c r="E77" t="s">
        <v>35</v>
      </c>
      <c r="F77" t="s">
        <v>929</v>
      </c>
    </row>
    <row r="78" spans="1:6">
      <c r="C78" s="6">
        <f t="shared" si="2"/>
        <v>6.7183462532299743</v>
      </c>
      <c r="D78" s="7">
        <v>26</v>
      </c>
      <c r="E78" t="s">
        <v>35</v>
      </c>
      <c r="F78" t="s">
        <v>607</v>
      </c>
    </row>
    <row r="79" spans="1:6">
      <c r="C79" s="6">
        <f t="shared" si="2"/>
        <v>7.2351421188630489</v>
      </c>
      <c r="D79" s="7">
        <v>28</v>
      </c>
      <c r="E79" t="s">
        <v>14</v>
      </c>
      <c r="F79" t="s">
        <v>28</v>
      </c>
    </row>
    <row r="80" spans="1:6">
      <c r="A80" s="1">
        <v>40220</v>
      </c>
      <c r="B80" s="6">
        <f>SUM(C80:C86)</f>
        <v>2385.5803617571059</v>
      </c>
      <c r="C80" s="6">
        <f t="shared" si="2"/>
        <v>4.6511627906976747</v>
      </c>
      <c r="D80" s="7">
        <v>18</v>
      </c>
      <c r="E80" t="s">
        <v>56</v>
      </c>
      <c r="F80" t="s">
        <v>608</v>
      </c>
    </row>
    <row r="81" spans="1:6">
      <c r="C81" s="6">
        <f t="shared" si="2"/>
        <v>2.0671834625322996</v>
      </c>
      <c r="D81" s="7">
        <v>8</v>
      </c>
      <c r="E81" t="s">
        <v>14</v>
      </c>
      <c r="F81" t="s">
        <v>590</v>
      </c>
    </row>
    <row r="82" spans="1:6">
      <c r="C82" s="6">
        <f t="shared" si="2"/>
        <v>4.1343669250645991</v>
      </c>
      <c r="D82" s="7">
        <v>16</v>
      </c>
      <c r="E82" t="s">
        <v>50</v>
      </c>
      <c r="F82" t="s">
        <v>609</v>
      </c>
    </row>
    <row r="83" spans="1:6">
      <c r="C83" s="6">
        <f t="shared" si="2"/>
        <v>2.5839793281653747</v>
      </c>
      <c r="D83" s="7">
        <v>10</v>
      </c>
      <c r="E83" t="s">
        <v>35</v>
      </c>
    </row>
    <row r="84" spans="1:6">
      <c r="C84" s="6">
        <f t="shared" si="2"/>
        <v>25.839793281653748</v>
      </c>
      <c r="D84" s="7">
        <v>100</v>
      </c>
      <c r="E84" t="s">
        <v>265</v>
      </c>
      <c r="F84" t="s">
        <v>610</v>
      </c>
    </row>
    <row r="85" spans="1:6">
      <c r="C85" s="6">
        <f t="shared" si="2"/>
        <v>15.503875968992247</v>
      </c>
      <c r="D85" s="7">
        <v>60</v>
      </c>
      <c r="E85" t="s">
        <v>14</v>
      </c>
      <c r="F85" t="s">
        <v>611</v>
      </c>
    </row>
    <row r="86" spans="1:6">
      <c r="C86" s="41">
        <v>2330.8000000000002</v>
      </c>
      <c r="E86" t="s">
        <v>265</v>
      </c>
      <c r="F86" t="s">
        <v>781</v>
      </c>
    </row>
    <row r="87" spans="1:6">
      <c r="A87" s="1">
        <v>40232</v>
      </c>
      <c r="B87" s="6">
        <f>SUM(C87:C93)</f>
        <v>413.39793281653749</v>
      </c>
      <c r="C87" s="6">
        <f>IF(D87="","",D87/$B$3)</f>
        <v>10.335917312661499</v>
      </c>
      <c r="D87" s="7">
        <v>40</v>
      </c>
      <c r="E87" t="s">
        <v>35</v>
      </c>
    </row>
    <row r="88" spans="1:6">
      <c r="C88" s="6">
        <v>58</v>
      </c>
      <c r="E88" t="s">
        <v>14</v>
      </c>
      <c r="F88" t="s">
        <v>631</v>
      </c>
    </row>
    <row r="89" spans="1:6">
      <c r="C89" s="6">
        <v>262</v>
      </c>
      <c r="E89" t="s">
        <v>895</v>
      </c>
      <c r="F89" t="s">
        <v>636</v>
      </c>
    </row>
    <row r="90" spans="1:6">
      <c r="C90" s="6">
        <f>IF(D90="","",D90/$B$3)</f>
        <v>28.423772609819121</v>
      </c>
      <c r="D90" s="7">
        <v>110</v>
      </c>
      <c r="E90" t="s">
        <v>265</v>
      </c>
      <c r="F90" t="s">
        <v>281</v>
      </c>
    </row>
    <row r="91" spans="1:6">
      <c r="C91" s="6">
        <f>IF(D91="","",D91/$B$3)</f>
        <v>15.503875968992247</v>
      </c>
      <c r="D91" s="7">
        <v>60</v>
      </c>
      <c r="E91" t="s">
        <v>16</v>
      </c>
      <c r="F91" t="s">
        <v>34</v>
      </c>
    </row>
    <row r="92" spans="1:6">
      <c r="C92" s="6">
        <v>35</v>
      </c>
      <c r="E92" t="s">
        <v>13</v>
      </c>
      <c r="F92" t="s">
        <v>135</v>
      </c>
    </row>
    <row r="93" spans="1:6">
      <c r="C93" s="6">
        <f>IF(D93="","",D93/$B$3)</f>
        <v>4.1343669250645991</v>
      </c>
      <c r="D93" s="7">
        <v>16</v>
      </c>
      <c r="E93" t="s">
        <v>14</v>
      </c>
      <c r="F93" s="9" t="s">
        <v>637</v>
      </c>
    </row>
    <row r="94" spans="1:6">
      <c r="A94" s="1">
        <v>40233</v>
      </c>
      <c r="B94" s="6">
        <f>SUM(C94:C97)</f>
        <v>80.21963824289405</v>
      </c>
      <c r="C94" s="6">
        <v>35</v>
      </c>
      <c r="E94" t="s">
        <v>13</v>
      </c>
      <c r="F94" t="s">
        <v>135</v>
      </c>
    </row>
    <row r="95" spans="1:6">
      <c r="C95" s="6">
        <f t="shared" ref="C95:C102" si="3">IF(D95="","",D95/$B$3)</f>
        <v>13.953488372093023</v>
      </c>
      <c r="D95" s="7">
        <v>54</v>
      </c>
      <c r="E95" t="s">
        <v>16</v>
      </c>
      <c r="F95" t="s">
        <v>34</v>
      </c>
    </row>
    <row r="96" spans="1:6">
      <c r="C96" s="6">
        <f t="shared" si="3"/>
        <v>7.4935400516795863</v>
      </c>
      <c r="D96" s="7">
        <v>29</v>
      </c>
      <c r="E96" t="s">
        <v>14</v>
      </c>
      <c r="F96" t="s">
        <v>638</v>
      </c>
    </row>
    <row r="97" spans="1:6">
      <c r="C97" s="6">
        <f t="shared" si="3"/>
        <v>23.772609819121445</v>
      </c>
      <c r="D97" s="7">
        <v>92</v>
      </c>
      <c r="E97" t="s">
        <v>16</v>
      </c>
      <c r="F97" t="s">
        <v>930</v>
      </c>
    </row>
    <row r="98" spans="1:6">
      <c r="A98" s="1">
        <v>40234</v>
      </c>
      <c r="B98" s="6">
        <f>SUM(C98:C105)</f>
        <v>99.887829457364333</v>
      </c>
      <c r="C98" s="6">
        <f t="shared" si="3"/>
        <v>0.77519379844961234</v>
      </c>
      <c r="D98" s="7">
        <v>3</v>
      </c>
      <c r="E98" t="s">
        <v>35</v>
      </c>
    </row>
    <row r="99" spans="1:6">
      <c r="C99" s="6">
        <f t="shared" si="3"/>
        <v>3.1007751937984493</v>
      </c>
      <c r="D99" s="7">
        <v>12</v>
      </c>
      <c r="E99" t="s">
        <v>14</v>
      </c>
    </row>
    <row r="100" spans="1:6">
      <c r="C100" s="6">
        <f t="shared" si="3"/>
        <v>2.5839793281653747</v>
      </c>
      <c r="D100" s="7">
        <v>10</v>
      </c>
      <c r="E100" t="s">
        <v>56</v>
      </c>
      <c r="F100" t="s">
        <v>608</v>
      </c>
    </row>
    <row r="101" spans="1:6">
      <c r="C101" s="6">
        <f t="shared" si="3"/>
        <v>5.1679586563307494</v>
      </c>
      <c r="D101" s="7">
        <v>20</v>
      </c>
      <c r="E101" t="s">
        <v>17</v>
      </c>
      <c r="F101" t="s">
        <v>639</v>
      </c>
    </row>
    <row r="102" spans="1:6">
      <c r="C102" s="6">
        <f t="shared" si="3"/>
        <v>9.0439276485788103</v>
      </c>
      <c r="D102" s="7">
        <v>35</v>
      </c>
      <c r="E102" t="s">
        <v>15</v>
      </c>
    </row>
    <row r="103" spans="1:6">
      <c r="C103" s="6">
        <v>28.57</v>
      </c>
      <c r="E103" t="s">
        <v>13</v>
      </c>
      <c r="F103" t="s">
        <v>640</v>
      </c>
    </row>
    <row r="104" spans="1:6">
      <c r="C104" s="6">
        <f>IF(D104="","",D104/$B$3)</f>
        <v>5.1679586563307494</v>
      </c>
      <c r="D104" s="7">
        <v>20</v>
      </c>
      <c r="E104" t="s">
        <v>35</v>
      </c>
    </row>
    <row r="105" spans="1:6">
      <c r="C105" s="6">
        <f>IF(D105="","",D105/$B$3)</f>
        <v>45.478036175710592</v>
      </c>
      <c r="D105" s="7">
        <v>176</v>
      </c>
      <c r="E105" t="s">
        <v>15</v>
      </c>
      <c r="F105" t="s">
        <v>641</v>
      </c>
    </row>
    <row r="106" spans="1:6">
      <c r="A106" s="1">
        <v>40235</v>
      </c>
      <c r="B106" s="6">
        <f>SUM(C106:C111)</f>
        <v>48.18240310077519</v>
      </c>
      <c r="C106" s="6">
        <v>28.57</v>
      </c>
      <c r="E106" t="s">
        <v>13</v>
      </c>
      <c r="F106" s="9" t="s">
        <v>640</v>
      </c>
    </row>
    <row r="107" spans="1:6">
      <c r="C107" s="6">
        <f>IF(D107="","",D107/$B$3)</f>
        <v>5.1679586563307494</v>
      </c>
      <c r="D107" s="7">
        <v>20</v>
      </c>
      <c r="E107" t="s">
        <v>35</v>
      </c>
    </row>
    <row r="108" spans="1:6">
      <c r="C108" s="6">
        <f>IF(D108="","",D108/$B$3)</f>
        <v>1.136950904392765</v>
      </c>
      <c r="D108" s="7">
        <v>4.4000000000000004</v>
      </c>
      <c r="E108" t="s">
        <v>265</v>
      </c>
      <c r="F108" t="s">
        <v>174</v>
      </c>
    </row>
    <row r="109" spans="1:6">
      <c r="C109" s="6">
        <f>IF(D109="","",D109/$B$3)</f>
        <v>0.77519379844961234</v>
      </c>
      <c r="D109" s="7">
        <v>3</v>
      </c>
      <c r="E109" t="s">
        <v>50</v>
      </c>
      <c r="F109" t="s">
        <v>642</v>
      </c>
    </row>
    <row r="110" spans="1:6">
      <c r="C110" s="6">
        <f>IF(D110="","",D110/$B$3)</f>
        <v>5.1679586563307494</v>
      </c>
      <c r="D110" s="7">
        <v>20</v>
      </c>
      <c r="E110" t="s">
        <v>16</v>
      </c>
      <c r="F110" t="s">
        <v>643</v>
      </c>
    </row>
    <row r="111" spans="1:6">
      <c r="C111" s="6">
        <f>IF(D111="","",D111/$B$3)</f>
        <v>7.3643410852713176</v>
      </c>
      <c r="D111" s="7">
        <v>28.5</v>
      </c>
      <c r="E111" t="s">
        <v>14</v>
      </c>
    </row>
    <row r="112" spans="1:6">
      <c r="A112" s="1">
        <v>40236</v>
      </c>
      <c r="B112" s="6">
        <f>SUM(C112:C115)</f>
        <v>58.28576227390181</v>
      </c>
      <c r="C112" s="6">
        <v>28.57</v>
      </c>
      <c r="E112" t="s">
        <v>13</v>
      </c>
      <c r="F112" t="s">
        <v>640</v>
      </c>
    </row>
    <row r="113" spans="1:6">
      <c r="C113" s="6">
        <f>IF(D113="","",D113/$B$3)</f>
        <v>5.1679586563307494</v>
      </c>
      <c r="D113" s="7">
        <v>20</v>
      </c>
      <c r="E113" t="s">
        <v>35</v>
      </c>
    </row>
    <row r="114" spans="1:6">
      <c r="C114" s="6">
        <f>IF(D114="","",D114/$B$3)</f>
        <v>11.369509043927648</v>
      </c>
      <c r="D114" s="7">
        <v>44</v>
      </c>
      <c r="E114" t="s">
        <v>14</v>
      </c>
      <c r="F114" t="s">
        <v>26</v>
      </c>
    </row>
    <row r="115" spans="1:6">
      <c r="C115" s="6">
        <f>IF(D115="","",D115/$B$3)</f>
        <v>13.178294573643411</v>
      </c>
      <c r="D115" s="7">
        <v>51</v>
      </c>
      <c r="E115" t="s">
        <v>16</v>
      </c>
      <c r="F115" t="s">
        <v>644</v>
      </c>
    </row>
    <row r="116" spans="1:6">
      <c r="A116" s="1">
        <v>40237</v>
      </c>
      <c r="B116" s="6">
        <f>SUM(C116:C127)</f>
        <v>114.46147286821706</v>
      </c>
      <c r="C116" s="6">
        <v>28.57</v>
      </c>
      <c r="E116" t="s">
        <v>13</v>
      </c>
      <c r="F116" t="s">
        <v>640</v>
      </c>
    </row>
    <row r="117" spans="1:6">
      <c r="C117" s="6">
        <f t="shared" ref="C117:C127" si="4">IF(D117="","",D117/$B$3)</f>
        <v>5.1679586563307494</v>
      </c>
      <c r="D117" s="7">
        <v>20</v>
      </c>
      <c r="E117" t="s">
        <v>35</v>
      </c>
    </row>
    <row r="118" spans="1:6">
      <c r="C118" s="6">
        <f t="shared" si="4"/>
        <v>1.136950904392765</v>
      </c>
      <c r="D118" s="7">
        <v>4.4000000000000004</v>
      </c>
      <c r="E118" t="s">
        <v>265</v>
      </c>
      <c r="F118" t="s">
        <v>174</v>
      </c>
    </row>
    <row r="119" spans="1:6">
      <c r="C119" s="6">
        <f t="shared" si="4"/>
        <v>3.6175710594315245</v>
      </c>
      <c r="D119" s="7">
        <v>14</v>
      </c>
      <c r="E119" t="s">
        <v>50</v>
      </c>
      <c r="F119" t="s">
        <v>645</v>
      </c>
    </row>
    <row r="120" spans="1:6">
      <c r="C120" s="6">
        <f t="shared" si="4"/>
        <v>6.7183462532299743</v>
      </c>
      <c r="D120" s="7">
        <v>26</v>
      </c>
      <c r="E120" t="s">
        <v>16</v>
      </c>
      <c r="F120" t="s">
        <v>34</v>
      </c>
    </row>
    <row r="121" spans="1:6">
      <c r="C121" s="6">
        <f t="shared" si="4"/>
        <v>1.5503875968992247</v>
      </c>
      <c r="D121" s="7">
        <v>6</v>
      </c>
      <c r="E121" t="s">
        <v>50</v>
      </c>
      <c r="F121" t="s">
        <v>322</v>
      </c>
    </row>
    <row r="122" spans="1:6">
      <c r="C122" s="6">
        <f t="shared" si="4"/>
        <v>51.679586563307495</v>
      </c>
      <c r="D122" s="7">
        <v>200</v>
      </c>
      <c r="E122" t="s">
        <v>50</v>
      </c>
      <c r="F122" t="s">
        <v>931</v>
      </c>
    </row>
    <row r="123" spans="1:6">
      <c r="C123" s="6">
        <f t="shared" si="4"/>
        <v>5.1679586563307494</v>
      </c>
      <c r="D123" s="7">
        <v>20</v>
      </c>
      <c r="E123" t="s">
        <v>50</v>
      </c>
      <c r="F123" t="s">
        <v>646</v>
      </c>
    </row>
    <row r="124" spans="1:6">
      <c r="C124" s="6">
        <f t="shared" si="4"/>
        <v>1.2919896640826873</v>
      </c>
      <c r="D124" s="7">
        <v>5</v>
      </c>
      <c r="E124" t="s">
        <v>50</v>
      </c>
      <c r="F124" t="s">
        <v>647</v>
      </c>
    </row>
    <row r="125" spans="1:6">
      <c r="C125" s="6">
        <f t="shared" si="4"/>
        <v>0.51679586563307489</v>
      </c>
      <c r="D125" s="7">
        <v>2</v>
      </c>
      <c r="E125" t="s">
        <v>17</v>
      </c>
      <c r="F125" t="s">
        <v>648</v>
      </c>
    </row>
    <row r="126" spans="1:6">
      <c r="C126" s="6">
        <f t="shared" si="4"/>
        <v>5.1679586563307494</v>
      </c>
      <c r="D126" s="7">
        <v>20</v>
      </c>
      <c r="E126" t="s">
        <v>56</v>
      </c>
      <c r="F126" t="s">
        <v>608</v>
      </c>
    </row>
    <row r="127" spans="1:6">
      <c r="C127" s="6">
        <f t="shared" si="4"/>
        <v>3.8759689922480618</v>
      </c>
      <c r="D127" s="7">
        <v>15</v>
      </c>
      <c r="E127" t="s">
        <v>14</v>
      </c>
      <c r="F127" t="s">
        <v>649</v>
      </c>
    </row>
    <row r="128" spans="1:6">
      <c r="A128" s="1">
        <v>40238</v>
      </c>
      <c r="B128" s="6">
        <f>SUM(C128:C134)</f>
        <v>114.61651162790696</v>
      </c>
      <c r="C128" s="6">
        <v>28.57</v>
      </c>
      <c r="E128" t="s">
        <v>13</v>
      </c>
      <c r="F128" t="s">
        <v>640</v>
      </c>
    </row>
    <row r="129" spans="1:6">
      <c r="C129" s="6">
        <f t="shared" ref="C129:C134" si="5">IF(D129="","",D129/$B$3)</f>
        <v>5.1679586563307494</v>
      </c>
      <c r="D129" s="7">
        <v>20</v>
      </c>
      <c r="E129" t="s">
        <v>35</v>
      </c>
    </row>
    <row r="130" spans="1:6">
      <c r="C130" s="6">
        <f t="shared" si="5"/>
        <v>7.7519379844961236</v>
      </c>
      <c r="D130" s="7">
        <v>30</v>
      </c>
      <c r="E130" t="s">
        <v>14</v>
      </c>
      <c r="F130" t="s">
        <v>650</v>
      </c>
    </row>
    <row r="131" spans="1:6">
      <c r="C131" s="6">
        <f t="shared" si="5"/>
        <v>6.4599483204134369</v>
      </c>
      <c r="D131" s="7">
        <v>25</v>
      </c>
      <c r="E131" t="s">
        <v>37</v>
      </c>
    </row>
    <row r="132" spans="1:6">
      <c r="C132" s="6">
        <f t="shared" si="5"/>
        <v>42.894056847545215</v>
      </c>
      <c r="D132" s="7">
        <v>166</v>
      </c>
      <c r="E132" t="s">
        <v>15</v>
      </c>
    </row>
    <row r="133" spans="1:6">
      <c r="C133" s="6">
        <f t="shared" si="5"/>
        <v>19.121447028423773</v>
      </c>
      <c r="D133" s="7">
        <v>74</v>
      </c>
      <c r="E133" t="s">
        <v>16</v>
      </c>
      <c r="F133" t="s">
        <v>651</v>
      </c>
    </row>
    <row r="134" spans="1:6">
      <c r="C134" s="6">
        <f t="shared" si="5"/>
        <v>4.6511627906976747</v>
      </c>
      <c r="D134" s="7">
        <v>18</v>
      </c>
      <c r="E134" t="s">
        <v>265</v>
      </c>
      <c r="F134" t="s">
        <v>52</v>
      </c>
    </row>
    <row r="135" spans="1:6">
      <c r="A135" s="1">
        <v>40239</v>
      </c>
      <c r="B135" s="6">
        <f>SUM(C135:C136)</f>
        <v>33.737958656330747</v>
      </c>
      <c r="C135" s="6">
        <v>28.57</v>
      </c>
      <c r="E135" t="s">
        <v>13</v>
      </c>
      <c r="F135" s="9" t="s">
        <v>640</v>
      </c>
    </row>
    <row r="136" spans="1:6">
      <c r="C136" s="6">
        <f>IF(D136="","",D136/$B$3)</f>
        <v>5.1679586563307494</v>
      </c>
      <c r="D136" s="7">
        <v>20</v>
      </c>
      <c r="E136" t="s">
        <v>35</v>
      </c>
    </row>
    <row r="137" spans="1:6">
      <c r="A137" s="1">
        <v>40240</v>
      </c>
      <c r="B137" s="6">
        <f>SUM(C137:C145)</f>
        <v>70.533824289405686</v>
      </c>
      <c r="C137" s="6">
        <v>28.57</v>
      </c>
      <c r="E137" t="s">
        <v>13</v>
      </c>
      <c r="F137" t="s">
        <v>640</v>
      </c>
    </row>
    <row r="138" spans="1:6">
      <c r="C138" s="6">
        <f t="shared" ref="C138:C169" si="6">IF(D138="","",D138/$B$3)</f>
        <v>5.1679586563307494</v>
      </c>
      <c r="D138" s="7">
        <v>20</v>
      </c>
      <c r="E138" t="s">
        <v>35</v>
      </c>
    </row>
    <row r="139" spans="1:6">
      <c r="C139" s="6">
        <f t="shared" si="6"/>
        <v>8.7855297157622729</v>
      </c>
      <c r="D139" s="7">
        <v>34</v>
      </c>
      <c r="E139" t="s">
        <v>56</v>
      </c>
      <c r="F139" t="s">
        <v>608</v>
      </c>
    </row>
    <row r="140" spans="1:6">
      <c r="C140" s="6">
        <f t="shared" si="6"/>
        <v>0.62015503875968991</v>
      </c>
      <c r="D140" s="7">
        <v>2.4</v>
      </c>
      <c r="E140" t="s">
        <v>265</v>
      </c>
      <c r="F140" t="s">
        <v>497</v>
      </c>
    </row>
    <row r="141" spans="1:6">
      <c r="C141" s="6">
        <f t="shared" si="6"/>
        <v>7.2351421188630489</v>
      </c>
      <c r="D141" s="7">
        <v>28</v>
      </c>
      <c r="E141" t="s">
        <v>14</v>
      </c>
      <c r="F141" t="s">
        <v>652</v>
      </c>
    </row>
    <row r="142" spans="1:6">
      <c r="C142" s="6">
        <f t="shared" si="6"/>
        <v>1.5503875968992247</v>
      </c>
      <c r="D142" s="7">
        <v>6</v>
      </c>
      <c r="E142" t="s">
        <v>14</v>
      </c>
      <c r="F142" t="s">
        <v>43</v>
      </c>
    </row>
    <row r="143" spans="1:6">
      <c r="C143" s="6">
        <f t="shared" si="6"/>
        <v>3.6175710594315245</v>
      </c>
      <c r="D143" s="7">
        <v>14</v>
      </c>
      <c r="E143" t="s">
        <v>14</v>
      </c>
      <c r="F143" t="s">
        <v>629</v>
      </c>
    </row>
    <row r="144" spans="1:6">
      <c r="C144" s="6">
        <f t="shared" si="6"/>
        <v>1.2919896640826873</v>
      </c>
      <c r="D144" s="7">
        <v>5</v>
      </c>
      <c r="E144" t="s">
        <v>14</v>
      </c>
      <c r="F144" t="s">
        <v>443</v>
      </c>
    </row>
    <row r="145" spans="1:6">
      <c r="C145" s="6">
        <f t="shared" si="6"/>
        <v>13.695090439276486</v>
      </c>
      <c r="D145" s="7">
        <v>53</v>
      </c>
      <c r="E145" t="s">
        <v>16</v>
      </c>
      <c r="F145" t="s">
        <v>653</v>
      </c>
    </row>
    <row r="146" spans="1:6">
      <c r="A146" s="1">
        <v>40241</v>
      </c>
      <c r="B146" s="6">
        <f>SUM(C146:C154)</f>
        <v>103.20413436692508</v>
      </c>
      <c r="C146" s="6">
        <f t="shared" si="6"/>
        <v>39.534883720930232</v>
      </c>
      <c r="D146" s="7">
        <v>153</v>
      </c>
      <c r="E146" t="s">
        <v>15</v>
      </c>
    </row>
    <row r="147" spans="1:6">
      <c r="C147" s="6">
        <f t="shared" si="6"/>
        <v>12.403100775193797</v>
      </c>
      <c r="D147" s="7">
        <v>48</v>
      </c>
      <c r="E147" t="s">
        <v>50</v>
      </c>
      <c r="F147" t="s">
        <v>654</v>
      </c>
    </row>
    <row r="148" spans="1:6">
      <c r="C148" s="6">
        <f t="shared" si="6"/>
        <v>0.77519379844961234</v>
      </c>
      <c r="D148" s="7">
        <v>3</v>
      </c>
      <c r="E148" t="s">
        <v>14</v>
      </c>
      <c r="F148" t="s">
        <v>443</v>
      </c>
    </row>
    <row r="149" spans="1:6">
      <c r="C149" s="6">
        <f t="shared" si="6"/>
        <v>5.684754521963824</v>
      </c>
      <c r="D149" s="7">
        <v>22</v>
      </c>
      <c r="E149" t="s">
        <v>14</v>
      </c>
      <c r="F149" t="s">
        <v>650</v>
      </c>
    </row>
    <row r="150" spans="1:6">
      <c r="C150" s="6">
        <f t="shared" si="6"/>
        <v>0.62015503875968991</v>
      </c>
      <c r="D150" s="7">
        <v>2.4</v>
      </c>
      <c r="E150" t="s">
        <v>265</v>
      </c>
      <c r="F150" t="s">
        <v>497</v>
      </c>
    </row>
    <row r="151" spans="1:6">
      <c r="C151" s="6">
        <f t="shared" si="6"/>
        <v>13.436692506459949</v>
      </c>
      <c r="D151" s="7">
        <v>52</v>
      </c>
      <c r="E151" t="s">
        <v>16</v>
      </c>
      <c r="F151" t="s">
        <v>655</v>
      </c>
    </row>
    <row r="152" spans="1:6">
      <c r="C152" s="6">
        <f t="shared" si="6"/>
        <v>23.255813953488371</v>
      </c>
      <c r="D152" s="7">
        <v>90</v>
      </c>
      <c r="E152" t="s">
        <v>14</v>
      </c>
      <c r="F152" t="s">
        <v>26</v>
      </c>
    </row>
    <row r="153" spans="1:6">
      <c r="C153" s="6">
        <f t="shared" si="6"/>
        <v>3.1007751937984493</v>
      </c>
      <c r="D153" s="7">
        <v>12</v>
      </c>
      <c r="E153" t="s">
        <v>14</v>
      </c>
      <c r="F153" t="s">
        <v>26</v>
      </c>
    </row>
    <row r="154" spans="1:6">
      <c r="C154" s="6">
        <f t="shared" si="6"/>
        <v>4.3927648578811365</v>
      </c>
      <c r="D154" s="7">
        <v>17</v>
      </c>
      <c r="E154" t="s">
        <v>265</v>
      </c>
      <c r="F154" t="s">
        <v>52</v>
      </c>
    </row>
    <row r="155" spans="1:6">
      <c r="A155" s="1">
        <v>40242</v>
      </c>
      <c r="B155" s="6">
        <f>SUM(C155:C158)</f>
        <v>26.614987080103361</v>
      </c>
      <c r="C155" s="6">
        <f t="shared" si="6"/>
        <v>9.3023255813953494</v>
      </c>
      <c r="D155" s="7">
        <v>36</v>
      </c>
      <c r="E155" t="s">
        <v>16</v>
      </c>
      <c r="F155" t="s">
        <v>656</v>
      </c>
    </row>
    <row r="156" spans="1:6">
      <c r="C156" s="6">
        <f t="shared" si="6"/>
        <v>6.7183462532299743</v>
      </c>
      <c r="D156" s="7">
        <v>26</v>
      </c>
      <c r="E156" t="s">
        <v>56</v>
      </c>
      <c r="F156" t="s">
        <v>432</v>
      </c>
    </row>
    <row r="157" spans="1:6">
      <c r="C157" s="6">
        <f t="shared" si="6"/>
        <v>6.7183462532299743</v>
      </c>
      <c r="D157" s="7">
        <v>26</v>
      </c>
      <c r="E157" t="s">
        <v>14</v>
      </c>
      <c r="F157" t="s">
        <v>629</v>
      </c>
    </row>
    <row r="158" spans="1:6">
      <c r="C158" s="6">
        <f t="shared" si="6"/>
        <v>3.8759689922480618</v>
      </c>
      <c r="D158" s="7">
        <v>15</v>
      </c>
      <c r="E158" t="s">
        <v>14</v>
      </c>
      <c r="F158" t="s">
        <v>26</v>
      </c>
    </row>
    <row r="159" spans="1:6">
      <c r="A159" s="1">
        <v>40243</v>
      </c>
      <c r="B159" s="6">
        <f>SUM(C159:C162)</f>
        <v>88.012919896640824</v>
      </c>
      <c r="C159" s="6">
        <f t="shared" si="6"/>
        <v>13.436692506459949</v>
      </c>
      <c r="D159" s="7">
        <v>52</v>
      </c>
      <c r="E159" t="s">
        <v>16</v>
      </c>
      <c r="F159" t="s">
        <v>657</v>
      </c>
    </row>
    <row r="160" spans="1:6">
      <c r="C160" s="6">
        <f t="shared" si="6"/>
        <v>2.5839793281653747</v>
      </c>
      <c r="D160" s="7">
        <v>10</v>
      </c>
      <c r="E160" t="s">
        <v>18</v>
      </c>
      <c r="F160" t="s">
        <v>789</v>
      </c>
    </row>
    <row r="161" spans="1:6">
      <c r="C161" s="6">
        <f t="shared" si="6"/>
        <v>40.051679586563303</v>
      </c>
      <c r="D161" s="7">
        <v>155</v>
      </c>
      <c r="E161" t="s">
        <v>12</v>
      </c>
    </row>
    <row r="162" spans="1:6">
      <c r="C162" s="6">
        <f t="shared" si="6"/>
        <v>31.940568475452196</v>
      </c>
      <c r="D162" s="7">
        <v>123.61</v>
      </c>
      <c r="E162" t="s">
        <v>12</v>
      </c>
    </row>
    <row r="163" spans="1:6">
      <c r="A163" s="1">
        <v>40244</v>
      </c>
      <c r="B163" s="6">
        <f>SUM(C163:C169)</f>
        <v>134.56072351421187</v>
      </c>
      <c r="C163" s="6">
        <f t="shared" si="6"/>
        <v>28.423772609819121</v>
      </c>
      <c r="D163" s="7">
        <v>110</v>
      </c>
      <c r="E163" t="s">
        <v>12</v>
      </c>
    </row>
    <row r="164" spans="1:6">
      <c r="C164" s="6">
        <f t="shared" si="6"/>
        <v>0.51679586563307489</v>
      </c>
      <c r="D164" s="7">
        <v>2</v>
      </c>
      <c r="E164" t="s">
        <v>17</v>
      </c>
      <c r="F164" t="s">
        <v>520</v>
      </c>
    </row>
    <row r="165" spans="1:6">
      <c r="C165" s="6">
        <f t="shared" si="6"/>
        <v>38.759689922480618</v>
      </c>
      <c r="D165" s="7">
        <v>150</v>
      </c>
      <c r="E165" t="s">
        <v>12</v>
      </c>
    </row>
    <row r="166" spans="1:6">
      <c r="C166" s="6">
        <f t="shared" si="6"/>
        <v>0.51679586563307489</v>
      </c>
      <c r="D166" s="7">
        <v>2</v>
      </c>
      <c r="E166" t="s">
        <v>17</v>
      </c>
      <c r="F166" t="s">
        <v>520</v>
      </c>
    </row>
    <row r="167" spans="1:6">
      <c r="C167" s="6">
        <f t="shared" si="6"/>
        <v>3.2945736434108528</v>
      </c>
      <c r="D167" s="7">
        <v>12.75</v>
      </c>
      <c r="E167" t="s">
        <v>14</v>
      </c>
      <c r="F167" t="s">
        <v>658</v>
      </c>
    </row>
    <row r="168" spans="1:6">
      <c r="C168" s="6">
        <f t="shared" si="6"/>
        <v>40.310077519379846</v>
      </c>
      <c r="D168" s="7">
        <v>156</v>
      </c>
      <c r="E168" t="s">
        <v>12</v>
      </c>
    </row>
    <row r="169" spans="1:6">
      <c r="C169" s="6">
        <f t="shared" si="6"/>
        <v>22.739018087855296</v>
      </c>
      <c r="D169" s="7">
        <v>88</v>
      </c>
      <c r="E169" t="s">
        <v>16</v>
      </c>
      <c r="F169" t="s">
        <v>659</v>
      </c>
    </row>
    <row r="170" spans="1:6">
      <c r="A170" s="1">
        <v>40245</v>
      </c>
      <c r="B170" s="6">
        <f>SUM(C170:C175)</f>
        <v>109.0439276485788</v>
      </c>
      <c r="C170" s="6">
        <f t="shared" ref="C170:C190" si="7">IF(D170="","",D170/$B$3)</f>
        <v>18.604651162790699</v>
      </c>
      <c r="D170" s="7">
        <v>72</v>
      </c>
      <c r="E170" t="s">
        <v>897</v>
      </c>
      <c r="F170" t="s">
        <v>660</v>
      </c>
    </row>
    <row r="171" spans="1:6">
      <c r="C171" s="6">
        <f t="shared" si="7"/>
        <v>20.671834625322997</v>
      </c>
      <c r="D171" s="7">
        <v>80</v>
      </c>
      <c r="E171" t="s">
        <v>897</v>
      </c>
      <c r="F171" t="s">
        <v>661</v>
      </c>
    </row>
    <row r="172" spans="1:6">
      <c r="C172" s="6">
        <f t="shared" si="7"/>
        <v>23.126614987080103</v>
      </c>
      <c r="D172" s="7">
        <v>89.5</v>
      </c>
      <c r="E172" t="s">
        <v>12</v>
      </c>
    </row>
    <row r="173" spans="1:6">
      <c r="C173" s="6">
        <f t="shared" si="7"/>
        <v>0.12919896640826872</v>
      </c>
      <c r="D173" s="7">
        <v>0.5</v>
      </c>
      <c r="E173" t="s">
        <v>17</v>
      </c>
      <c r="F173" t="s">
        <v>520</v>
      </c>
    </row>
    <row r="174" spans="1:6">
      <c r="C174" s="6">
        <f t="shared" si="7"/>
        <v>30.49095607235142</v>
      </c>
      <c r="D174" s="7">
        <v>118</v>
      </c>
      <c r="E174" t="s">
        <v>12</v>
      </c>
    </row>
    <row r="175" spans="1:6">
      <c r="C175" s="6">
        <f t="shared" si="7"/>
        <v>16.020671834625322</v>
      </c>
      <c r="D175" s="7">
        <v>62</v>
      </c>
      <c r="E175" t="s">
        <v>16</v>
      </c>
      <c r="F175" t="s">
        <v>36</v>
      </c>
    </row>
    <row r="176" spans="1:6">
      <c r="A176" s="1">
        <v>40246</v>
      </c>
      <c r="B176" s="6">
        <f>SUM(C176:C179)</f>
        <v>28.423772609819121</v>
      </c>
      <c r="C176" s="6">
        <f t="shared" si="7"/>
        <v>24.547803617571059</v>
      </c>
      <c r="D176" s="7">
        <v>95</v>
      </c>
      <c r="E176" t="s">
        <v>12</v>
      </c>
    </row>
    <row r="177" spans="1:6">
      <c r="C177" s="6">
        <f t="shared" si="7"/>
        <v>0.51679586563307489</v>
      </c>
      <c r="D177" s="7">
        <v>2</v>
      </c>
      <c r="E177" t="s">
        <v>15</v>
      </c>
      <c r="F177" t="s">
        <v>149</v>
      </c>
    </row>
    <row r="178" spans="1:6">
      <c r="C178" s="6">
        <f t="shared" si="7"/>
        <v>2.0671834625322996</v>
      </c>
      <c r="D178" s="7">
        <v>8</v>
      </c>
      <c r="E178" t="s">
        <v>14</v>
      </c>
      <c r="F178" t="s">
        <v>658</v>
      </c>
    </row>
    <row r="179" spans="1:6">
      <c r="C179" s="6">
        <f t="shared" si="7"/>
        <v>1.2919896640826873</v>
      </c>
      <c r="D179" s="7">
        <v>5</v>
      </c>
      <c r="E179" t="s">
        <v>14</v>
      </c>
      <c r="F179" t="s">
        <v>662</v>
      </c>
    </row>
    <row r="180" spans="1:6">
      <c r="A180" s="1">
        <v>40247</v>
      </c>
      <c r="B180" s="6">
        <f>SUM(C180:C185)</f>
        <v>107.63565891472868</v>
      </c>
      <c r="C180" s="6">
        <f t="shared" si="7"/>
        <v>0.25839793281653745</v>
      </c>
      <c r="D180" s="7">
        <v>1</v>
      </c>
      <c r="E180" t="s">
        <v>14</v>
      </c>
      <c r="F180" t="s">
        <v>581</v>
      </c>
    </row>
    <row r="181" spans="1:6">
      <c r="C181" s="6">
        <f t="shared" si="7"/>
        <v>36.950904392764855</v>
      </c>
      <c r="D181" s="7">
        <v>143</v>
      </c>
      <c r="E181" t="s">
        <v>15</v>
      </c>
    </row>
    <row r="182" spans="1:6">
      <c r="C182" s="6">
        <f t="shared" si="7"/>
        <v>1.6795865633074936</v>
      </c>
      <c r="D182" s="7">
        <v>6.5</v>
      </c>
      <c r="E182" t="s">
        <v>15</v>
      </c>
      <c r="F182" t="s">
        <v>149</v>
      </c>
    </row>
    <row r="183" spans="1:6">
      <c r="C183" s="6">
        <f t="shared" si="7"/>
        <v>43.863049095607231</v>
      </c>
      <c r="D183" s="7">
        <v>169.75</v>
      </c>
      <c r="E183" t="s">
        <v>12</v>
      </c>
    </row>
    <row r="184" spans="1:6">
      <c r="C184" s="6">
        <f t="shared" si="7"/>
        <v>1.5503875968992247</v>
      </c>
      <c r="D184" s="7">
        <v>6</v>
      </c>
      <c r="E184" t="s">
        <v>15</v>
      </c>
      <c r="F184" t="s">
        <v>663</v>
      </c>
    </row>
    <row r="185" spans="1:6">
      <c r="C185" s="6">
        <f t="shared" si="7"/>
        <v>23.333333333333332</v>
      </c>
      <c r="D185" s="7">
        <v>90.3</v>
      </c>
      <c r="E185" t="s">
        <v>12</v>
      </c>
    </row>
    <row r="186" spans="1:6">
      <c r="A186" s="1">
        <v>40248</v>
      </c>
      <c r="B186" s="6">
        <f>SUM(C186:C190)</f>
        <v>139.79328165374676</v>
      </c>
      <c r="C186" s="6">
        <f t="shared" si="7"/>
        <v>23.255813953488371</v>
      </c>
      <c r="D186" s="7">
        <v>90</v>
      </c>
      <c r="E186" t="s">
        <v>12</v>
      </c>
    </row>
    <row r="187" spans="1:6">
      <c r="C187" s="6">
        <f t="shared" si="7"/>
        <v>12.919896640826874</v>
      </c>
      <c r="D187" s="7">
        <v>50</v>
      </c>
      <c r="E187" t="s">
        <v>12</v>
      </c>
    </row>
    <row r="188" spans="1:6">
      <c r="C188" s="6">
        <f t="shared" si="7"/>
        <v>26.098191214470283</v>
      </c>
      <c r="D188" s="7">
        <v>101</v>
      </c>
      <c r="E188" t="s">
        <v>12</v>
      </c>
    </row>
    <row r="189" spans="1:6">
      <c r="C189" s="6">
        <f t="shared" si="7"/>
        <v>62.015503875968989</v>
      </c>
      <c r="D189" s="7">
        <v>240</v>
      </c>
      <c r="E189" t="s">
        <v>897</v>
      </c>
      <c r="F189" t="s">
        <v>664</v>
      </c>
    </row>
    <row r="190" spans="1:6">
      <c r="C190" s="6">
        <f t="shared" si="7"/>
        <v>15.503875968992247</v>
      </c>
      <c r="D190" s="7">
        <v>60</v>
      </c>
      <c r="E190" t="s">
        <v>15</v>
      </c>
    </row>
    <row r="191" spans="1:6">
      <c r="A191" s="1">
        <v>40249</v>
      </c>
      <c r="B191" s="6">
        <f>SUM(C191)</f>
        <v>0</v>
      </c>
      <c r="C191" s="6">
        <v>0</v>
      </c>
      <c r="D191" s="7">
        <v>0</v>
      </c>
      <c r="E191" t="s">
        <v>804</v>
      </c>
    </row>
    <row r="192" spans="1:6">
      <c r="A192" s="1">
        <v>40250</v>
      </c>
      <c r="B192" s="6">
        <f>SUM(C192:C198)</f>
        <v>85.142118863049092</v>
      </c>
      <c r="C192" s="6">
        <f t="shared" ref="C192:C223" si="8">IF(D192="","",D192/$B$3)</f>
        <v>15.503875968992247</v>
      </c>
      <c r="D192" s="7">
        <v>60</v>
      </c>
      <c r="E192" t="s">
        <v>40</v>
      </c>
      <c r="F192" t="s">
        <v>665</v>
      </c>
    </row>
    <row r="193" spans="1:6">
      <c r="C193" s="6">
        <f t="shared" si="8"/>
        <v>26.356589147286822</v>
      </c>
      <c r="D193" s="7">
        <v>102</v>
      </c>
      <c r="E193" t="s">
        <v>12</v>
      </c>
      <c r="F193" s="9"/>
    </row>
    <row r="194" spans="1:6">
      <c r="C194" s="6">
        <f t="shared" si="8"/>
        <v>4.6511627906976747</v>
      </c>
      <c r="D194" s="7">
        <v>18</v>
      </c>
      <c r="E194" t="s">
        <v>56</v>
      </c>
      <c r="F194" t="s">
        <v>44</v>
      </c>
    </row>
    <row r="195" spans="1:6">
      <c r="C195" s="6">
        <f t="shared" si="8"/>
        <v>1.1627906976744187</v>
      </c>
      <c r="D195" s="7">
        <v>4.5</v>
      </c>
      <c r="E195" t="s">
        <v>35</v>
      </c>
    </row>
    <row r="196" spans="1:6">
      <c r="C196" s="6">
        <f t="shared" si="8"/>
        <v>2.5839793281653747</v>
      </c>
      <c r="D196" s="7">
        <v>10</v>
      </c>
      <c r="E196" t="s">
        <v>14</v>
      </c>
      <c r="F196" t="s">
        <v>26</v>
      </c>
    </row>
    <row r="197" spans="1:6">
      <c r="C197" s="6">
        <f t="shared" si="8"/>
        <v>28.165374677002582</v>
      </c>
      <c r="D197" s="7">
        <v>109</v>
      </c>
      <c r="E197" t="s">
        <v>16</v>
      </c>
      <c r="F197" t="s">
        <v>666</v>
      </c>
    </row>
    <row r="198" spans="1:6">
      <c r="C198" s="6">
        <f t="shared" si="8"/>
        <v>6.7183462532299743</v>
      </c>
      <c r="D198" s="7">
        <v>26</v>
      </c>
      <c r="E198" t="s">
        <v>14</v>
      </c>
    </row>
    <row r="199" spans="1:6">
      <c r="A199" s="1">
        <v>40251</v>
      </c>
      <c r="B199" s="6">
        <f>SUM(C199:C203)</f>
        <v>98.139534883720913</v>
      </c>
      <c r="C199" s="6">
        <f t="shared" si="8"/>
        <v>6.2015503875968987</v>
      </c>
      <c r="D199" s="7">
        <v>24</v>
      </c>
      <c r="E199" t="s">
        <v>15</v>
      </c>
    </row>
    <row r="200" spans="1:6">
      <c r="C200" s="6">
        <f t="shared" si="8"/>
        <v>6.4599483204134369</v>
      </c>
      <c r="D200" s="7">
        <v>25</v>
      </c>
      <c r="E200" t="s">
        <v>14</v>
      </c>
      <c r="F200" t="s">
        <v>662</v>
      </c>
    </row>
    <row r="201" spans="1:6">
      <c r="C201" s="6">
        <f t="shared" si="8"/>
        <v>61.498708010335918</v>
      </c>
      <c r="D201" s="7">
        <v>238</v>
      </c>
      <c r="E201" t="s">
        <v>50</v>
      </c>
      <c r="F201" t="s">
        <v>667</v>
      </c>
    </row>
    <row r="202" spans="1:6">
      <c r="C202" s="6">
        <f t="shared" si="8"/>
        <v>21.705426356589147</v>
      </c>
      <c r="D202" s="7">
        <v>84</v>
      </c>
      <c r="E202" t="s">
        <v>16</v>
      </c>
      <c r="F202" t="s">
        <v>659</v>
      </c>
    </row>
    <row r="203" spans="1:6">
      <c r="C203" s="6">
        <f t="shared" si="8"/>
        <v>2.2739018087855301</v>
      </c>
      <c r="D203" s="7">
        <v>8.8000000000000007</v>
      </c>
      <c r="E203" t="s">
        <v>56</v>
      </c>
      <c r="F203" t="s">
        <v>470</v>
      </c>
    </row>
    <row r="204" spans="1:6">
      <c r="A204" s="1">
        <v>40252</v>
      </c>
      <c r="B204" s="6">
        <f>SUM(C204:C207)</f>
        <v>75.968992248062023</v>
      </c>
      <c r="C204" s="6">
        <f t="shared" si="8"/>
        <v>6.2015503875968987</v>
      </c>
      <c r="D204" s="7">
        <v>24</v>
      </c>
      <c r="E204" t="s">
        <v>15</v>
      </c>
    </row>
    <row r="205" spans="1:6">
      <c r="C205" s="6">
        <f t="shared" si="8"/>
        <v>28.423772609819121</v>
      </c>
      <c r="D205" s="7">
        <v>110</v>
      </c>
      <c r="E205" t="s">
        <v>17</v>
      </c>
      <c r="F205" t="s">
        <v>668</v>
      </c>
    </row>
    <row r="206" spans="1:6">
      <c r="C206" s="6">
        <f t="shared" si="8"/>
        <v>28.423772609819121</v>
      </c>
      <c r="D206" s="7">
        <v>110</v>
      </c>
      <c r="E206" t="s">
        <v>15</v>
      </c>
    </row>
    <row r="207" spans="1:6">
      <c r="C207" s="6">
        <f t="shared" si="8"/>
        <v>12.919896640826874</v>
      </c>
      <c r="D207" s="7">
        <v>50</v>
      </c>
      <c r="E207" t="s">
        <v>13</v>
      </c>
      <c r="F207" t="s">
        <v>24</v>
      </c>
    </row>
    <row r="208" spans="1:6">
      <c r="A208" s="1">
        <v>40253</v>
      </c>
      <c r="B208" s="6">
        <f>SUM(C208:C212)</f>
        <v>125.19379844961242</v>
      </c>
      <c r="C208" s="6">
        <f t="shared" si="8"/>
        <v>12.919896640826874</v>
      </c>
      <c r="D208" s="7">
        <v>50</v>
      </c>
      <c r="E208" t="s">
        <v>13</v>
      </c>
      <c r="F208" t="s">
        <v>24</v>
      </c>
    </row>
    <row r="209" spans="1:6">
      <c r="C209" s="6">
        <f t="shared" si="8"/>
        <v>80.878552971576227</v>
      </c>
      <c r="D209" s="7">
        <v>313</v>
      </c>
      <c r="E209" t="s">
        <v>897</v>
      </c>
      <c r="F209" t="s">
        <v>669</v>
      </c>
    </row>
    <row r="210" spans="1:6">
      <c r="C210" s="6">
        <f t="shared" si="8"/>
        <v>1.8087855297157622</v>
      </c>
      <c r="D210" s="7">
        <v>7</v>
      </c>
      <c r="E210" t="s">
        <v>14</v>
      </c>
      <c r="F210" t="s">
        <v>670</v>
      </c>
    </row>
    <row r="211" spans="1:6">
      <c r="C211" s="6">
        <f t="shared" si="8"/>
        <v>1.1627906976744187</v>
      </c>
      <c r="D211" s="7">
        <v>4.5</v>
      </c>
      <c r="E211" t="s">
        <v>15</v>
      </c>
      <c r="F211" t="s">
        <v>663</v>
      </c>
    </row>
    <row r="212" spans="1:6">
      <c r="C212" s="6">
        <f t="shared" si="8"/>
        <v>28.423772609819121</v>
      </c>
      <c r="D212" s="7">
        <v>110</v>
      </c>
      <c r="E212" t="s">
        <v>40</v>
      </c>
      <c r="F212" t="s">
        <v>671</v>
      </c>
    </row>
    <row r="213" spans="1:6">
      <c r="A213" s="1">
        <v>40254</v>
      </c>
      <c r="B213" s="6">
        <f>SUM(C213:C218)</f>
        <v>162.27390180878552</v>
      </c>
      <c r="C213" s="6">
        <f t="shared" si="8"/>
        <v>36.175710594315241</v>
      </c>
      <c r="D213" s="7">
        <v>140</v>
      </c>
      <c r="E213" t="s">
        <v>12</v>
      </c>
    </row>
    <row r="214" spans="1:6">
      <c r="C214" s="6">
        <f t="shared" si="8"/>
        <v>38.759689922480618</v>
      </c>
      <c r="D214" s="7">
        <v>150</v>
      </c>
      <c r="E214" t="s">
        <v>13</v>
      </c>
      <c r="F214" t="s">
        <v>55</v>
      </c>
    </row>
    <row r="215" spans="1:6">
      <c r="C215" s="6">
        <f t="shared" si="8"/>
        <v>15.24547803617571</v>
      </c>
      <c r="D215" s="7">
        <v>59</v>
      </c>
      <c r="E215" t="s">
        <v>16</v>
      </c>
      <c r="F215" t="s">
        <v>34</v>
      </c>
    </row>
    <row r="216" spans="1:6">
      <c r="C216" s="6">
        <f t="shared" si="8"/>
        <v>41.343669250645995</v>
      </c>
      <c r="D216" s="7">
        <v>160</v>
      </c>
      <c r="E216" t="s">
        <v>50</v>
      </c>
      <c r="F216" t="s">
        <v>672</v>
      </c>
    </row>
    <row r="217" spans="1:6">
      <c r="C217" s="6">
        <f t="shared" si="8"/>
        <v>0.77519379844961234</v>
      </c>
      <c r="D217" s="7">
        <v>3</v>
      </c>
      <c r="E217" t="s">
        <v>56</v>
      </c>
      <c r="F217" t="s">
        <v>673</v>
      </c>
    </row>
    <row r="218" spans="1:6">
      <c r="C218" s="6">
        <f t="shared" si="8"/>
        <v>29.974160206718345</v>
      </c>
      <c r="D218" s="7">
        <v>116</v>
      </c>
      <c r="E218" t="s">
        <v>16</v>
      </c>
      <c r="F218" t="s">
        <v>674</v>
      </c>
    </row>
    <row r="219" spans="1:6">
      <c r="A219" s="1">
        <v>40255</v>
      </c>
      <c r="B219" s="6">
        <f>SUM(C219:C223)</f>
        <v>77.2609819121447</v>
      </c>
      <c r="C219" s="6">
        <f t="shared" si="8"/>
        <v>38.759689922480618</v>
      </c>
      <c r="D219" s="7">
        <v>150</v>
      </c>
      <c r="E219" t="s">
        <v>13</v>
      </c>
      <c r="F219" t="s">
        <v>55</v>
      </c>
    </row>
    <row r="220" spans="1:6">
      <c r="C220" s="6">
        <f t="shared" si="8"/>
        <v>13.436692506459949</v>
      </c>
      <c r="D220" s="7">
        <v>52</v>
      </c>
      <c r="E220" t="s">
        <v>16</v>
      </c>
      <c r="F220" t="s">
        <v>34</v>
      </c>
    </row>
    <row r="221" spans="1:6">
      <c r="C221" s="6">
        <f t="shared" si="8"/>
        <v>7.7519379844961236</v>
      </c>
      <c r="D221" s="7">
        <v>30</v>
      </c>
      <c r="E221" t="s">
        <v>14</v>
      </c>
    </row>
    <row r="222" spans="1:6">
      <c r="C222" s="6">
        <f t="shared" si="8"/>
        <v>10.077519379844961</v>
      </c>
      <c r="D222" s="7">
        <v>39</v>
      </c>
      <c r="E222" t="s">
        <v>16</v>
      </c>
      <c r="F222" t="s">
        <v>36</v>
      </c>
    </row>
    <row r="223" spans="1:6">
      <c r="C223" s="6">
        <f t="shared" si="8"/>
        <v>7.2351421188630489</v>
      </c>
      <c r="D223" s="7">
        <v>28</v>
      </c>
      <c r="E223" t="s">
        <v>19</v>
      </c>
      <c r="F223" t="s">
        <v>932</v>
      </c>
    </row>
    <row r="224" spans="1:6">
      <c r="A224" s="1">
        <v>40256</v>
      </c>
      <c r="B224" s="6">
        <f>SUM(C224:C229)</f>
        <v>78.036175710594321</v>
      </c>
      <c r="C224" s="6">
        <f t="shared" ref="C224:C255" si="9">IF(D224="","",D224/$B$3)</f>
        <v>2.5839793281653747</v>
      </c>
      <c r="D224" s="7">
        <v>10</v>
      </c>
      <c r="E224" t="s">
        <v>35</v>
      </c>
      <c r="F224" t="s">
        <v>675</v>
      </c>
    </row>
    <row r="225" spans="1:6">
      <c r="C225" s="6">
        <f t="shared" si="9"/>
        <v>13.953488372093023</v>
      </c>
      <c r="D225" s="7">
        <v>54</v>
      </c>
      <c r="E225" t="s">
        <v>15</v>
      </c>
    </row>
    <row r="226" spans="1:6">
      <c r="C226" s="6">
        <f t="shared" si="9"/>
        <v>25.839793281653748</v>
      </c>
      <c r="D226" s="7">
        <v>100</v>
      </c>
      <c r="E226" t="s">
        <v>13</v>
      </c>
      <c r="F226" t="s">
        <v>55</v>
      </c>
    </row>
    <row r="227" spans="1:6">
      <c r="C227" s="6">
        <f t="shared" si="9"/>
        <v>10.335917312661499</v>
      </c>
      <c r="D227" s="7">
        <v>40</v>
      </c>
      <c r="E227" t="s">
        <v>37</v>
      </c>
    </row>
    <row r="228" spans="1:6">
      <c r="C228" s="6">
        <f t="shared" si="9"/>
        <v>4.6511627906976747</v>
      </c>
      <c r="D228" s="7">
        <v>18</v>
      </c>
      <c r="E228" t="s">
        <v>14</v>
      </c>
      <c r="F228" t="s">
        <v>26</v>
      </c>
    </row>
    <row r="229" spans="1:6">
      <c r="C229" s="6">
        <f t="shared" si="9"/>
        <v>20.671834625322997</v>
      </c>
      <c r="D229" s="7">
        <v>80</v>
      </c>
      <c r="E229" t="s">
        <v>16</v>
      </c>
      <c r="F229" t="s">
        <v>676</v>
      </c>
    </row>
    <row r="230" spans="1:6">
      <c r="A230" s="1">
        <v>40257</v>
      </c>
      <c r="B230" s="6">
        <f>SUM(C230:C236)</f>
        <v>131.55038759689924</v>
      </c>
      <c r="C230" s="6">
        <f t="shared" si="9"/>
        <v>25.839793281653748</v>
      </c>
      <c r="D230" s="7">
        <v>100</v>
      </c>
      <c r="E230" t="s">
        <v>13</v>
      </c>
      <c r="F230" t="s">
        <v>55</v>
      </c>
    </row>
    <row r="231" spans="1:6">
      <c r="C231" s="6">
        <f t="shared" si="9"/>
        <v>77.519379844961236</v>
      </c>
      <c r="D231" s="7">
        <v>300</v>
      </c>
      <c r="E231" t="s">
        <v>50</v>
      </c>
      <c r="F231" t="s">
        <v>677</v>
      </c>
    </row>
    <row r="232" spans="1:6">
      <c r="C232" s="6">
        <f t="shared" si="9"/>
        <v>5.684754521963824</v>
      </c>
      <c r="D232" s="7">
        <v>22</v>
      </c>
      <c r="E232" t="s">
        <v>16</v>
      </c>
      <c r="F232" t="s">
        <v>933</v>
      </c>
    </row>
    <row r="233" spans="1:6">
      <c r="C233" s="6">
        <f t="shared" si="9"/>
        <v>4.1343669250645991</v>
      </c>
      <c r="D233" s="7">
        <v>16</v>
      </c>
      <c r="E233" t="s">
        <v>14</v>
      </c>
    </row>
    <row r="234" spans="1:6">
      <c r="C234" s="6">
        <f t="shared" si="9"/>
        <v>8.8113695090439279</v>
      </c>
      <c r="D234" s="7">
        <v>34.1</v>
      </c>
      <c r="E234" t="s">
        <v>14</v>
      </c>
    </row>
    <row r="235" spans="1:6">
      <c r="C235" s="6">
        <f t="shared" si="9"/>
        <v>1.2919896640826873</v>
      </c>
      <c r="D235" s="7">
        <v>5</v>
      </c>
      <c r="E235" t="s">
        <v>17</v>
      </c>
      <c r="F235" t="s">
        <v>678</v>
      </c>
    </row>
    <row r="236" spans="1:6">
      <c r="C236" s="6">
        <f t="shared" si="9"/>
        <v>8.2687338501291983</v>
      </c>
      <c r="D236" s="7">
        <v>32</v>
      </c>
      <c r="E236" t="s">
        <v>16</v>
      </c>
      <c r="F236" t="s">
        <v>679</v>
      </c>
    </row>
    <row r="237" spans="1:6">
      <c r="A237" s="1">
        <v>40258</v>
      </c>
      <c r="B237" s="6">
        <f>SUM(C237:C239)</f>
        <v>71.439276485788099</v>
      </c>
      <c r="C237" s="6">
        <f t="shared" si="9"/>
        <v>15.883720930232558</v>
      </c>
      <c r="D237" s="7">
        <v>61.47</v>
      </c>
      <c r="E237" t="s">
        <v>15</v>
      </c>
    </row>
    <row r="238" spans="1:6">
      <c r="C238" s="6">
        <f t="shared" si="9"/>
        <v>32.299741602067179</v>
      </c>
      <c r="D238" s="7">
        <v>125</v>
      </c>
      <c r="E238" t="s">
        <v>12</v>
      </c>
    </row>
    <row r="239" spans="1:6">
      <c r="C239" s="6">
        <f t="shared" si="9"/>
        <v>23.255813953488371</v>
      </c>
      <c r="D239" s="7">
        <v>90</v>
      </c>
      <c r="E239" t="s">
        <v>13</v>
      </c>
      <c r="F239" t="s">
        <v>55</v>
      </c>
    </row>
    <row r="240" spans="1:6">
      <c r="A240" s="1">
        <v>40259</v>
      </c>
      <c r="B240" s="6">
        <f>SUM(C240:C243)</f>
        <v>50.387596899224803</v>
      </c>
      <c r="C240" s="6">
        <f t="shared" si="9"/>
        <v>23.255813953488371</v>
      </c>
      <c r="D240" s="7">
        <v>90</v>
      </c>
      <c r="E240" t="s">
        <v>13</v>
      </c>
      <c r="F240" t="s">
        <v>55</v>
      </c>
    </row>
    <row r="241" spans="1:6">
      <c r="C241" s="6">
        <f t="shared" si="9"/>
        <v>4.909560723514212</v>
      </c>
      <c r="D241" s="7">
        <v>19</v>
      </c>
      <c r="E241" t="s">
        <v>14</v>
      </c>
    </row>
    <row r="242" spans="1:6">
      <c r="C242" s="6">
        <f t="shared" si="9"/>
        <v>4.3927648578811365</v>
      </c>
      <c r="D242" s="7">
        <v>17</v>
      </c>
      <c r="E242" t="s">
        <v>14</v>
      </c>
      <c r="F242" t="s">
        <v>680</v>
      </c>
    </row>
    <row r="243" spans="1:6">
      <c r="C243" s="6">
        <f t="shared" si="9"/>
        <v>17.829457364341085</v>
      </c>
      <c r="D243" s="7">
        <v>69</v>
      </c>
      <c r="E243" t="s">
        <v>16</v>
      </c>
      <c r="F243" t="s">
        <v>681</v>
      </c>
    </row>
    <row r="244" spans="1:6">
      <c r="A244" s="1">
        <v>40260</v>
      </c>
      <c r="B244" s="6">
        <f>SUM(C244:C248)</f>
        <v>452.4341085271318</v>
      </c>
      <c r="C244" s="6">
        <f t="shared" si="9"/>
        <v>23.255813953488371</v>
      </c>
      <c r="D244" s="7">
        <v>90</v>
      </c>
      <c r="E244" t="s">
        <v>13</v>
      </c>
      <c r="F244" t="s">
        <v>55</v>
      </c>
    </row>
    <row r="245" spans="1:6">
      <c r="C245" s="6">
        <f t="shared" si="9"/>
        <v>413.43669250645996</v>
      </c>
      <c r="D245" s="7">
        <v>1600</v>
      </c>
      <c r="E245" t="s">
        <v>897</v>
      </c>
      <c r="F245" t="s">
        <v>682</v>
      </c>
    </row>
    <row r="246" spans="1:6">
      <c r="C246" s="6">
        <f t="shared" si="9"/>
        <v>9.0232558139534884</v>
      </c>
      <c r="D246" s="7">
        <v>34.92</v>
      </c>
      <c r="E246" t="s">
        <v>15</v>
      </c>
    </row>
    <row r="247" spans="1:6">
      <c r="C247" s="6">
        <f t="shared" si="9"/>
        <v>5.684754521963824</v>
      </c>
      <c r="D247" s="7">
        <v>22</v>
      </c>
      <c r="E247" t="s">
        <v>14</v>
      </c>
      <c r="F247" t="s">
        <v>28</v>
      </c>
    </row>
    <row r="248" spans="1:6">
      <c r="C248" s="6">
        <f t="shared" si="9"/>
        <v>1.0335917312661498</v>
      </c>
      <c r="D248" s="7">
        <v>4</v>
      </c>
      <c r="E248" t="s">
        <v>15</v>
      </c>
      <c r="F248" t="s">
        <v>663</v>
      </c>
    </row>
    <row r="249" spans="1:6">
      <c r="A249" s="1">
        <v>40261</v>
      </c>
      <c r="B249" s="6">
        <f>SUM(C249:C253)</f>
        <v>63.565891472868216</v>
      </c>
      <c r="C249" s="6">
        <f t="shared" si="9"/>
        <v>23.255813953488371</v>
      </c>
      <c r="D249" s="7">
        <v>90</v>
      </c>
      <c r="E249" t="s">
        <v>13</v>
      </c>
      <c r="F249" t="s">
        <v>55</v>
      </c>
    </row>
    <row r="250" spans="1:6">
      <c r="C250" s="6">
        <f t="shared" si="9"/>
        <v>16.020671834625322</v>
      </c>
      <c r="D250" s="7">
        <v>62</v>
      </c>
      <c r="E250" t="s">
        <v>15</v>
      </c>
    </row>
    <row r="251" spans="1:6">
      <c r="C251" s="6">
        <f t="shared" si="9"/>
        <v>1.5503875968992247</v>
      </c>
      <c r="D251" s="7">
        <v>6</v>
      </c>
      <c r="E251" t="s">
        <v>15</v>
      </c>
      <c r="F251" t="s">
        <v>663</v>
      </c>
    </row>
    <row r="252" spans="1:6">
      <c r="C252" s="6">
        <f t="shared" si="9"/>
        <v>7.7519379844961236</v>
      </c>
      <c r="D252" s="7">
        <v>30</v>
      </c>
      <c r="E252" t="s">
        <v>14</v>
      </c>
      <c r="F252" t="s">
        <v>28</v>
      </c>
    </row>
    <row r="253" spans="1:6">
      <c r="C253" s="6">
        <f t="shared" si="9"/>
        <v>14.987080103359173</v>
      </c>
      <c r="D253" s="7">
        <v>58</v>
      </c>
      <c r="E253" t="s">
        <v>16</v>
      </c>
      <c r="F253" t="s">
        <v>681</v>
      </c>
    </row>
    <row r="254" spans="1:6">
      <c r="A254" s="1">
        <v>40262</v>
      </c>
      <c r="B254" s="6">
        <f>SUM(C254:C258)</f>
        <v>44.780361757105936</v>
      </c>
      <c r="C254" s="6">
        <f t="shared" si="9"/>
        <v>23.255813953488371</v>
      </c>
      <c r="D254" s="7">
        <v>90</v>
      </c>
      <c r="E254" t="s">
        <v>13</v>
      </c>
      <c r="F254" t="s">
        <v>55</v>
      </c>
    </row>
    <row r="255" spans="1:6">
      <c r="C255" s="6">
        <f t="shared" si="9"/>
        <v>4.1343669250645991</v>
      </c>
      <c r="D255" s="7">
        <v>16</v>
      </c>
      <c r="E255" t="s">
        <v>14</v>
      </c>
      <c r="F255" t="s">
        <v>26</v>
      </c>
    </row>
    <row r="256" spans="1:6">
      <c r="C256" s="6">
        <f t="shared" ref="C256:C287" si="10">IF(D256="","",D256/$B$3)</f>
        <v>1.0335917312661498</v>
      </c>
      <c r="D256" s="7">
        <v>4</v>
      </c>
      <c r="E256" t="s">
        <v>50</v>
      </c>
      <c r="F256" t="s">
        <v>683</v>
      </c>
    </row>
    <row r="257" spans="1:6">
      <c r="C257" s="6">
        <f t="shared" si="10"/>
        <v>1.6279069767441861</v>
      </c>
      <c r="D257" s="7">
        <v>6.3</v>
      </c>
      <c r="E257" t="s">
        <v>14</v>
      </c>
      <c r="F257" t="s">
        <v>26</v>
      </c>
    </row>
    <row r="258" spans="1:6">
      <c r="C258" s="6">
        <f t="shared" si="10"/>
        <v>14.728682170542635</v>
      </c>
      <c r="D258" s="7">
        <v>57</v>
      </c>
      <c r="E258" t="s">
        <v>16</v>
      </c>
      <c r="F258" t="s">
        <v>686</v>
      </c>
    </row>
    <row r="259" spans="1:6">
      <c r="A259" s="1">
        <v>40263</v>
      </c>
      <c r="B259" s="6">
        <f>SUM(C259:C262)</f>
        <v>63.95348837209302</v>
      </c>
      <c r="C259" s="6">
        <f t="shared" si="10"/>
        <v>23.255813953488371</v>
      </c>
      <c r="D259" s="7">
        <v>90</v>
      </c>
      <c r="E259" t="s">
        <v>13</v>
      </c>
      <c r="F259" t="s">
        <v>55</v>
      </c>
    </row>
    <row r="260" spans="1:6">
      <c r="C260" s="6">
        <f t="shared" si="10"/>
        <v>6.2015503875968987</v>
      </c>
      <c r="D260" s="7">
        <v>24</v>
      </c>
      <c r="E260" t="s">
        <v>16</v>
      </c>
      <c r="F260" t="s">
        <v>684</v>
      </c>
    </row>
    <row r="261" spans="1:6">
      <c r="C261" s="6">
        <f t="shared" si="10"/>
        <v>16.666666666666668</v>
      </c>
      <c r="D261" s="7">
        <v>64.5</v>
      </c>
      <c r="E261" t="s">
        <v>14</v>
      </c>
      <c r="F261" t="s">
        <v>685</v>
      </c>
    </row>
    <row r="262" spans="1:6">
      <c r="C262" s="6">
        <f t="shared" si="10"/>
        <v>17.829457364341085</v>
      </c>
      <c r="D262" s="7">
        <v>69</v>
      </c>
      <c r="E262" t="s">
        <v>16</v>
      </c>
      <c r="F262" t="s">
        <v>686</v>
      </c>
    </row>
    <row r="263" spans="1:6">
      <c r="A263" s="1">
        <v>40264</v>
      </c>
      <c r="B263" s="6">
        <f>SUM(C263:C267)</f>
        <v>43.36434108527132</v>
      </c>
      <c r="C263" s="6">
        <f t="shared" si="10"/>
        <v>23.255813953488371</v>
      </c>
      <c r="D263" s="7">
        <v>90</v>
      </c>
      <c r="E263" t="s">
        <v>13</v>
      </c>
      <c r="F263" t="s">
        <v>55</v>
      </c>
    </row>
    <row r="264" spans="1:6">
      <c r="C264" s="6">
        <f t="shared" si="10"/>
        <v>4.9870801033591734</v>
      </c>
      <c r="D264" s="7">
        <v>19.3</v>
      </c>
      <c r="E264" t="s">
        <v>15</v>
      </c>
    </row>
    <row r="265" spans="1:6">
      <c r="C265" s="6">
        <f t="shared" si="10"/>
        <v>3.7726098191214468</v>
      </c>
      <c r="D265" s="7">
        <v>14.6</v>
      </c>
      <c r="E265" t="s">
        <v>15</v>
      </c>
      <c r="F265" t="s">
        <v>687</v>
      </c>
    </row>
    <row r="266" spans="1:6">
      <c r="C266" s="6">
        <f t="shared" si="10"/>
        <v>9.7984496124031004</v>
      </c>
      <c r="D266" s="7">
        <v>37.92</v>
      </c>
      <c r="E266" t="s">
        <v>15</v>
      </c>
    </row>
    <row r="267" spans="1:6">
      <c r="C267" s="6">
        <f t="shared" si="10"/>
        <v>1.5503875968992247</v>
      </c>
      <c r="D267" s="7">
        <v>6</v>
      </c>
      <c r="E267" t="s">
        <v>15</v>
      </c>
      <c r="F267" t="s">
        <v>663</v>
      </c>
    </row>
    <row r="268" spans="1:6">
      <c r="A268" s="1">
        <v>40265</v>
      </c>
      <c r="B268" s="6">
        <f>SUM(C268:C269)</f>
        <v>39.276485788113689</v>
      </c>
      <c r="C268" s="6">
        <f t="shared" si="10"/>
        <v>23.255813953488371</v>
      </c>
      <c r="D268" s="7">
        <v>90</v>
      </c>
      <c r="E268" t="s">
        <v>13</v>
      </c>
      <c r="F268" t="s">
        <v>55</v>
      </c>
    </row>
    <row r="269" spans="1:6">
      <c r="C269" s="6">
        <f t="shared" si="10"/>
        <v>16.020671834625322</v>
      </c>
      <c r="D269" s="7">
        <v>62</v>
      </c>
      <c r="E269" t="s">
        <v>16</v>
      </c>
      <c r="F269" t="s">
        <v>681</v>
      </c>
    </row>
    <row r="270" spans="1:6">
      <c r="A270" s="1">
        <v>40266</v>
      </c>
      <c r="B270" s="6">
        <f>SUM(C270:C273)</f>
        <v>61.697674418604656</v>
      </c>
      <c r="C270" s="6">
        <f t="shared" si="10"/>
        <v>23.255813953488371</v>
      </c>
      <c r="D270" s="7">
        <v>90</v>
      </c>
      <c r="E270" t="s">
        <v>13</v>
      </c>
      <c r="F270" t="s">
        <v>55</v>
      </c>
    </row>
    <row r="271" spans="1:6">
      <c r="C271" s="6">
        <f t="shared" si="10"/>
        <v>13.118863049095607</v>
      </c>
      <c r="D271" s="7">
        <v>50.77</v>
      </c>
      <c r="E271" t="s">
        <v>15</v>
      </c>
    </row>
    <row r="272" spans="1:6">
      <c r="C272" s="6">
        <f t="shared" si="10"/>
        <v>18.604651162790699</v>
      </c>
      <c r="D272" s="7">
        <v>72</v>
      </c>
      <c r="E272" t="s">
        <v>16</v>
      </c>
      <c r="F272" t="s">
        <v>688</v>
      </c>
    </row>
    <row r="273" spans="1:6">
      <c r="C273" s="6">
        <f t="shared" si="10"/>
        <v>6.7183462532299743</v>
      </c>
      <c r="D273" s="7">
        <v>26</v>
      </c>
      <c r="E273" t="s">
        <v>37</v>
      </c>
    </row>
    <row r="274" spans="1:6">
      <c r="A274" s="1">
        <v>40267</v>
      </c>
      <c r="B274" s="6">
        <f>SUM(C274:C280)</f>
        <v>701.08268733850116</v>
      </c>
      <c r="C274" s="6">
        <f t="shared" si="10"/>
        <v>23.255813953488371</v>
      </c>
      <c r="D274" s="7">
        <v>90</v>
      </c>
      <c r="E274" t="s">
        <v>13</v>
      </c>
      <c r="F274" t="s">
        <v>55</v>
      </c>
    </row>
    <row r="275" spans="1:6">
      <c r="C275" s="6">
        <f t="shared" si="10"/>
        <v>3.8759689922480618</v>
      </c>
      <c r="D275" s="7">
        <v>15</v>
      </c>
      <c r="E275" t="s">
        <v>14</v>
      </c>
      <c r="F275" t="s">
        <v>689</v>
      </c>
    </row>
    <row r="276" spans="1:6">
      <c r="C276" s="6">
        <f t="shared" si="10"/>
        <v>620.15503875968989</v>
      </c>
      <c r="D276" s="7">
        <v>2400</v>
      </c>
      <c r="E276" t="s">
        <v>897</v>
      </c>
      <c r="F276" t="s">
        <v>690</v>
      </c>
    </row>
    <row r="277" spans="1:6">
      <c r="C277" s="6">
        <f t="shared" si="10"/>
        <v>6.4599483204134369</v>
      </c>
      <c r="D277" s="7">
        <v>25</v>
      </c>
      <c r="E277" t="s">
        <v>14</v>
      </c>
      <c r="F277" t="s">
        <v>685</v>
      </c>
    </row>
    <row r="278" spans="1:6">
      <c r="C278" s="6">
        <f t="shared" si="10"/>
        <v>28.731266149870798</v>
      </c>
      <c r="D278" s="7">
        <v>111.19</v>
      </c>
      <c r="E278" t="s">
        <v>15</v>
      </c>
    </row>
    <row r="279" spans="1:6">
      <c r="C279" s="6">
        <f t="shared" si="10"/>
        <v>17.054263565891471</v>
      </c>
      <c r="D279" s="7">
        <v>66</v>
      </c>
      <c r="E279" t="s">
        <v>16</v>
      </c>
      <c r="F279" t="s">
        <v>681</v>
      </c>
    </row>
    <row r="280" spans="1:6">
      <c r="C280" s="6">
        <f t="shared" si="10"/>
        <v>1.5503875968992247</v>
      </c>
      <c r="D280" s="7">
        <v>6</v>
      </c>
      <c r="E280" t="s">
        <v>15</v>
      </c>
      <c r="F280" t="s">
        <v>691</v>
      </c>
    </row>
    <row r="281" spans="1:6">
      <c r="A281" s="1">
        <v>40268</v>
      </c>
      <c r="B281" s="6">
        <f>SUM(C281)</f>
        <v>23.255813953488371</v>
      </c>
      <c r="C281" s="6">
        <f t="shared" si="10"/>
        <v>23.255813953488371</v>
      </c>
      <c r="D281" s="7">
        <v>90</v>
      </c>
      <c r="E281" t="s">
        <v>12</v>
      </c>
    </row>
    <row r="282" spans="1:6">
      <c r="A282" s="1">
        <v>40270</v>
      </c>
      <c r="B282" s="6">
        <f>SUM(C282:C287)</f>
        <v>110.33074935400516</v>
      </c>
      <c r="C282" s="6">
        <f t="shared" si="10"/>
        <v>43.927648578811372</v>
      </c>
      <c r="D282" s="7">
        <v>170</v>
      </c>
      <c r="E282" t="s">
        <v>12</v>
      </c>
    </row>
    <row r="283" spans="1:6">
      <c r="C283" s="6">
        <f t="shared" si="10"/>
        <v>17.829457364341085</v>
      </c>
      <c r="D283" s="7">
        <v>69</v>
      </c>
      <c r="E283" t="s">
        <v>15</v>
      </c>
    </row>
    <row r="284" spans="1:6">
      <c r="C284" s="6">
        <f t="shared" si="10"/>
        <v>23.255813953488371</v>
      </c>
      <c r="D284" s="7">
        <v>90</v>
      </c>
      <c r="E284" t="s">
        <v>15</v>
      </c>
    </row>
    <row r="285" spans="1:6">
      <c r="C285" s="6">
        <f t="shared" si="10"/>
        <v>17.488372093023258</v>
      </c>
      <c r="D285" s="7">
        <v>67.680000000000007</v>
      </c>
      <c r="E285" t="s">
        <v>15</v>
      </c>
    </row>
    <row r="286" spans="1:6">
      <c r="C286" s="6">
        <f t="shared" si="10"/>
        <v>6.2015503875968987</v>
      </c>
      <c r="D286" s="7">
        <v>24</v>
      </c>
      <c r="E286" t="s">
        <v>14</v>
      </c>
    </row>
    <row r="287" spans="1:6">
      <c r="C287" s="6">
        <f t="shared" si="10"/>
        <v>1.6279069767441861</v>
      </c>
      <c r="D287" s="7">
        <v>6.3</v>
      </c>
      <c r="E287" t="s">
        <v>17</v>
      </c>
      <c r="F287" t="s">
        <v>693</v>
      </c>
    </row>
    <row r="288" spans="1:6">
      <c r="A288" s="1">
        <v>40271</v>
      </c>
      <c r="B288" s="6">
        <f>SUM(C288:C292)</f>
        <v>107.89405684754522</v>
      </c>
      <c r="C288" s="6">
        <f t="shared" ref="C288:C319" si="11">IF(D288="","",D288/$B$3)</f>
        <v>44.702842377260978</v>
      </c>
      <c r="D288" s="7">
        <v>173</v>
      </c>
      <c r="E288" t="s">
        <v>12</v>
      </c>
    </row>
    <row r="289" spans="1:6">
      <c r="C289" s="6">
        <f t="shared" si="11"/>
        <v>17.454780361757106</v>
      </c>
      <c r="D289" s="7">
        <v>67.55</v>
      </c>
      <c r="E289" t="s">
        <v>12</v>
      </c>
    </row>
    <row r="290" spans="1:6">
      <c r="C290" s="6">
        <f t="shared" si="11"/>
        <v>0.51679586563307489</v>
      </c>
      <c r="D290" s="7">
        <v>2</v>
      </c>
      <c r="E290" t="s">
        <v>17</v>
      </c>
      <c r="F290" t="s">
        <v>694</v>
      </c>
    </row>
    <row r="291" spans="1:6">
      <c r="C291" s="6">
        <f t="shared" si="11"/>
        <v>15.503875968992247</v>
      </c>
      <c r="D291" s="7">
        <v>60</v>
      </c>
      <c r="E291" t="s">
        <v>12</v>
      </c>
    </row>
    <row r="292" spans="1:6">
      <c r="C292" s="6">
        <f t="shared" si="11"/>
        <v>29.715762273901809</v>
      </c>
      <c r="D292" s="7">
        <v>115</v>
      </c>
      <c r="E292" t="s">
        <v>12</v>
      </c>
    </row>
    <row r="293" spans="1:6">
      <c r="A293" s="1">
        <v>40272</v>
      </c>
      <c r="B293" s="6">
        <f>SUM(C293:C295)</f>
        <v>76.227390180878558</v>
      </c>
      <c r="C293" s="6">
        <f t="shared" si="11"/>
        <v>10.335917312661499</v>
      </c>
      <c r="D293" s="7">
        <v>40</v>
      </c>
      <c r="E293" t="s">
        <v>12</v>
      </c>
    </row>
    <row r="294" spans="1:6">
      <c r="C294" s="6">
        <f t="shared" si="11"/>
        <v>46.511627906976742</v>
      </c>
      <c r="D294" s="7">
        <v>180</v>
      </c>
      <c r="E294" t="s">
        <v>13</v>
      </c>
      <c r="F294" t="s">
        <v>934</v>
      </c>
    </row>
    <row r="295" spans="1:6">
      <c r="C295" s="6">
        <f t="shared" si="11"/>
        <v>19.379844961240309</v>
      </c>
      <c r="D295" s="7">
        <v>75</v>
      </c>
      <c r="E295" t="s">
        <v>16</v>
      </c>
      <c r="F295" t="s">
        <v>36</v>
      </c>
    </row>
    <row r="296" spans="1:6">
      <c r="A296" s="1">
        <v>40273</v>
      </c>
      <c r="B296" s="6">
        <f>SUM(C296:C301)</f>
        <v>104.65116279069767</v>
      </c>
      <c r="C296" s="6">
        <f t="shared" si="11"/>
        <v>46.511627906976742</v>
      </c>
      <c r="D296" s="7">
        <v>180</v>
      </c>
      <c r="E296" t="s">
        <v>13</v>
      </c>
      <c r="F296" t="s">
        <v>934</v>
      </c>
    </row>
    <row r="297" spans="1:6">
      <c r="C297" s="6">
        <f t="shared" si="11"/>
        <v>6.2015503875968987</v>
      </c>
      <c r="D297" s="7">
        <v>24</v>
      </c>
      <c r="E297" t="s">
        <v>16</v>
      </c>
      <c r="F297" t="s">
        <v>935</v>
      </c>
    </row>
    <row r="298" spans="1:6">
      <c r="C298" s="6">
        <f t="shared" si="11"/>
        <v>10.852713178294573</v>
      </c>
      <c r="D298" s="7">
        <v>42</v>
      </c>
      <c r="E298" t="s">
        <v>14</v>
      </c>
    </row>
    <row r="299" spans="1:6">
      <c r="C299" s="6">
        <f t="shared" si="11"/>
        <v>4.1343669250645991</v>
      </c>
      <c r="D299" s="7">
        <v>16</v>
      </c>
      <c r="E299" t="s">
        <v>40</v>
      </c>
      <c r="F299" t="s">
        <v>696</v>
      </c>
    </row>
    <row r="300" spans="1:6">
      <c r="C300" s="6">
        <f t="shared" si="11"/>
        <v>14.470284237726098</v>
      </c>
      <c r="D300" s="7">
        <v>56</v>
      </c>
      <c r="E300" t="s">
        <v>37</v>
      </c>
    </row>
    <row r="301" spans="1:6">
      <c r="C301" s="6">
        <f t="shared" si="11"/>
        <v>22.480620155038761</v>
      </c>
      <c r="D301" s="7">
        <v>87</v>
      </c>
      <c r="E301" t="s">
        <v>15</v>
      </c>
    </row>
    <row r="302" spans="1:6">
      <c r="A302" s="1">
        <v>40274</v>
      </c>
      <c r="B302" s="6">
        <f>SUM(C302:C311)</f>
        <v>312.40310077519376</v>
      </c>
      <c r="C302" s="6">
        <f t="shared" si="11"/>
        <v>46.511627906976742</v>
      </c>
      <c r="D302" s="7">
        <v>180</v>
      </c>
      <c r="E302" t="s">
        <v>13</v>
      </c>
      <c r="F302" t="s">
        <v>934</v>
      </c>
    </row>
    <row r="303" spans="1:6">
      <c r="C303" s="6">
        <f t="shared" si="11"/>
        <v>111.62790697674419</v>
      </c>
      <c r="D303" s="7">
        <v>432</v>
      </c>
      <c r="E303" t="s">
        <v>40</v>
      </c>
      <c r="F303" t="s">
        <v>697</v>
      </c>
    </row>
    <row r="304" spans="1:6">
      <c r="C304" s="6">
        <f t="shared" si="11"/>
        <v>1.2919896640826873</v>
      </c>
      <c r="D304" s="7">
        <v>5</v>
      </c>
      <c r="E304" t="s">
        <v>14</v>
      </c>
      <c r="F304" t="s">
        <v>936</v>
      </c>
    </row>
    <row r="305" spans="1:6">
      <c r="C305" s="6">
        <f t="shared" si="11"/>
        <v>82.68733850129199</v>
      </c>
      <c r="D305" s="7">
        <v>320</v>
      </c>
      <c r="E305" t="s">
        <v>50</v>
      </c>
      <c r="F305" t="s">
        <v>698</v>
      </c>
    </row>
    <row r="306" spans="1:6">
      <c r="C306" s="6">
        <f t="shared" si="11"/>
        <v>51.679586563307495</v>
      </c>
      <c r="D306" s="7">
        <v>200</v>
      </c>
      <c r="E306" t="s">
        <v>40</v>
      </c>
      <c r="F306" t="s">
        <v>560</v>
      </c>
    </row>
    <row r="307" spans="1:6">
      <c r="C307" s="6">
        <f t="shared" si="11"/>
        <v>5.1679586563307494</v>
      </c>
      <c r="D307" s="7">
        <v>20</v>
      </c>
      <c r="E307" t="s">
        <v>14</v>
      </c>
      <c r="F307" t="s">
        <v>699</v>
      </c>
    </row>
    <row r="308" spans="1:6">
      <c r="C308" s="6">
        <f t="shared" si="11"/>
        <v>1.2919896640826873</v>
      </c>
      <c r="D308" s="7">
        <v>5</v>
      </c>
      <c r="E308" t="s">
        <v>14</v>
      </c>
      <c r="F308" t="s">
        <v>700</v>
      </c>
    </row>
    <row r="309" spans="1:6">
      <c r="C309" s="6">
        <f t="shared" si="11"/>
        <v>1.5503875968992247</v>
      </c>
      <c r="D309" s="7">
        <v>6</v>
      </c>
      <c r="E309" t="s">
        <v>15</v>
      </c>
      <c r="F309" t="s">
        <v>663</v>
      </c>
    </row>
    <row r="310" spans="1:6">
      <c r="C310" s="6">
        <f t="shared" si="11"/>
        <v>1.0335917312661498</v>
      </c>
      <c r="D310" s="7">
        <v>4</v>
      </c>
      <c r="E310" t="s">
        <v>14</v>
      </c>
      <c r="F310" t="s">
        <v>26</v>
      </c>
    </row>
    <row r="311" spans="1:6">
      <c r="C311" s="6">
        <f t="shared" si="11"/>
        <v>9.5607235142118867</v>
      </c>
      <c r="D311" s="7">
        <v>37</v>
      </c>
      <c r="E311" t="s">
        <v>15</v>
      </c>
    </row>
    <row r="312" spans="1:6">
      <c r="A312" s="1">
        <v>40275</v>
      </c>
      <c r="B312" s="6">
        <f>SUM(C312:C314)</f>
        <v>100.77519379844962</v>
      </c>
      <c r="C312" s="6">
        <f t="shared" si="11"/>
        <v>46.511627906976742</v>
      </c>
      <c r="D312" s="7">
        <v>180</v>
      </c>
      <c r="E312" t="s">
        <v>13</v>
      </c>
      <c r="F312" t="s">
        <v>934</v>
      </c>
    </row>
    <row r="313" spans="1:6">
      <c r="C313" s="6">
        <f t="shared" si="11"/>
        <v>25.839793281653748</v>
      </c>
      <c r="D313" s="7">
        <v>100</v>
      </c>
      <c r="E313" t="s">
        <v>40</v>
      </c>
      <c r="F313" t="s">
        <v>701</v>
      </c>
    </row>
    <row r="314" spans="1:6">
      <c r="C314" s="6">
        <f t="shared" si="11"/>
        <v>28.423772609819121</v>
      </c>
      <c r="D314" s="7">
        <v>110</v>
      </c>
      <c r="E314" t="s">
        <v>16</v>
      </c>
      <c r="F314" t="s">
        <v>36</v>
      </c>
    </row>
    <row r="315" spans="1:6">
      <c r="A315" s="1">
        <v>40276</v>
      </c>
      <c r="B315" s="6">
        <f>SUM(C315:C319)</f>
        <v>82.558139534883722</v>
      </c>
      <c r="C315" s="6">
        <f t="shared" si="11"/>
        <v>33.591731266149871</v>
      </c>
      <c r="D315" s="7">
        <v>130</v>
      </c>
      <c r="E315" t="s">
        <v>12</v>
      </c>
    </row>
    <row r="316" spans="1:6">
      <c r="C316" s="6">
        <f t="shared" si="11"/>
        <v>1.1627906976744187</v>
      </c>
      <c r="D316" s="7">
        <v>4.5</v>
      </c>
      <c r="E316" t="s">
        <v>14</v>
      </c>
      <c r="F316" t="s">
        <v>702</v>
      </c>
    </row>
    <row r="317" spans="1:6">
      <c r="C317" s="6">
        <f t="shared" si="11"/>
        <v>13.436692506459949</v>
      </c>
      <c r="D317" s="7">
        <v>52</v>
      </c>
      <c r="E317" t="s">
        <v>15</v>
      </c>
    </row>
    <row r="318" spans="1:6">
      <c r="C318" s="6">
        <f t="shared" si="11"/>
        <v>23.255813953488371</v>
      </c>
      <c r="D318" s="7">
        <v>90</v>
      </c>
      <c r="E318" t="s">
        <v>12</v>
      </c>
    </row>
    <row r="319" spans="1:6">
      <c r="C319" s="6">
        <f t="shared" si="11"/>
        <v>11.111111111111111</v>
      </c>
      <c r="D319" s="7">
        <v>43</v>
      </c>
      <c r="E319" t="s">
        <v>12</v>
      </c>
    </row>
    <row r="320" spans="1:6">
      <c r="A320" s="1">
        <v>40281</v>
      </c>
      <c r="B320" s="6">
        <f>SUM(C320:C323)</f>
        <v>105.97932816537467</v>
      </c>
      <c r="C320" s="6">
        <f t="shared" ref="C320:C351" si="12">IF(D320="","",D320/$B$3)</f>
        <v>33.015503875968989</v>
      </c>
      <c r="D320" s="7">
        <v>127.77</v>
      </c>
      <c r="E320" t="s">
        <v>12</v>
      </c>
    </row>
    <row r="321" spans="1:6">
      <c r="C321" s="6">
        <f t="shared" si="12"/>
        <v>42.989664082687341</v>
      </c>
      <c r="D321" s="7">
        <v>166.37</v>
      </c>
      <c r="E321" t="s">
        <v>12</v>
      </c>
    </row>
    <row r="322" spans="1:6">
      <c r="C322" s="6">
        <f t="shared" si="12"/>
        <v>8.5271317829457356</v>
      </c>
      <c r="D322" s="7">
        <v>33</v>
      </c>
      <c r="E322" t="s">
        <v>15</v>
      </c>
    </row>
    <row r="323" spans="1:6">
      <c r="C323" s="6">
        <f t="shared" si="12"/>
        <v>21.447028423772608</v>
      </c>
      <c r="D323" s="7">
        <v>83</v>
      </c>
      <c r="E323" t="s">
        <v>16</v>
      </c>
      <c r="F323" t="s">
        <v>714</v>
      </c>
    </row>
    <row r="324" spans="1:6">
      <c r="A324" s="1">
        <v>40282</v>
      </c>
      <c r="B324" s="6">
        <f>SUM(C324:C325)</f>
        <v>55.297157622739022</v>
      </c>
      <c r="C324" s="6">
        <f t="shared" si="12"/>
        <v>28.423772609819121</v>
      </c>
      <c r="D324" s="7">
        <v>110</v>
      </c>
      <c r="E324" t="s">
        <v>13</v>
      </c>
      <c r="F324" t="s">
        <v>55</v>
      </c>
    </row>
    <row r="325" spans="1:6">
      <c r="C325" s="6">
        <f t="shared" si="12"/>
        <v>26.873385012919897</v>
      </c>
      <c r="D325" s="7">
        <v>104</v>
      </c>
      <c r="E325" t="s">
        <v>16</v>
      </c>
      <c r="F325" t="s">
        <v>36</v>
      </c>
    </row>
    <row r="326" spans="1:6">
      <c r="A326" s="1">
        <v>40283</v>
      </c>
      <c r="B326" s="6">
        <f>SUM(C326:C329)</f>
        <v>151.93798449612405</v>
      </c>
      <c r="C326" s="6">
        <f t="shared" si="12"/>
        <v>25.839793281653748</v>
      </c>
      <c r="D326" s="7">
        <v>100</v>
      </c>
      <c r="E326" t="s">
        <v>12</v>
      </c>
    </row>
    <row r="327" spans="1:6">
      <c r="C327" s="6">
        <f t="shared" si="12"/>
        <v>52.713178294573645</v>
      </c>
      <c r="D327" s="7">
        <v>204</v>
      </c>
      <c r="E327" t="s">
        <v>15</v>
      </c>
    </row>
    <row r="328" spans="1:6">
      <c r="C328" s="6">
        <f t="shared" si="12"/>
        <v>34.625322997416021</v>
      </c>
      <c r="D328" s="7">
        <v>134</v>
      </c>
      <c r="E328" t="s">
        <v>12</v>
      </c>
    </row>
    <row r="329" spans="1:6">
      <c r="C329" s="6">
        <f t="shared" si="12"/>
        <v>38.759689922480618</v>
      </c>
      <c r="D329" s="7">
        <v>150</v>
      </c>
      <c r="E329" t="s">
        <v>40</v>
      </c>
      <c r="F329" t="s">
        <v>715</v>
      </c>
    </row>
    <row r="330" spans="1:6">
      <c r="A330" s="1">
        <v>40284</v>
      </c>
      <c r="B330" s="6">
        <f>SUM(C330:C332)</f>
        <v>75.279069767441854</v>
      </c>
      <c r="C330" s="6">
        <f t="shared" si="12"/>
        <v>54.348837209302324</v>
      </c>
      <c r="D330" s="7">
        <v>210.33</v>
      </c>
      <c r="E330" t="s">
        <v>15</v>
      </c>
    </row>
    <row r="331" spans="1:6">
      <c r="C331" s="6">
        <f t="shared" si="12"/>
        <v>0.25839793281653745</v>
      </c>
      <c r="D331" s="7">
        <v>1</v>
      </c>
      <c r="E331" t="s">
        <v>35</v>
      </c>
    </row>
    <row r="332" spans="1:6">
      <c r="C332" s="6">
        <f t="shared" si="12"/>
        <v>20.671834625322997</v>
      </c>
      <c r="D332" s="7">
        <v>80</v>
      </c>
      <c r="E332" t="s">
        <v>12</v>
      </c>
    </row>
    <row r="333" spans="1:6">
      <c r="A333" s="1">
        <v>40291</v>
      </c>
      <c r="B333" s="6">
        <f>SUM(C333:C336)</f>
        <v>109.30232558139535</v>
      </c>
      <c r="C333" s="6">
        <f t="shared" si="12"/>
        <v>18.087855297157621</v>
      </c>
      <c r="D333" s="7">
        <v>70</v>
      </c>
      <c r="E333" t="s">
        <v>16</v>
      </c>
      <c r="F333" t="s">
        <v>34</v>
      </c>
    </row>
    <row r="334" spans="1:6">
      <c r="C334" s="6">
        <f t="shared" si="12"/>
        <v>38.501291989664082</v>
      </c>
      <c r="D334" s="7">
        <v>149</v>
      </c>
      <c r="E334" t="s">
        <v>15</v>
      </c>
    </row>
    <row r="335" spans="1:6">
      <c r="C335" s="6">
        <f t="shared" si="12"/>
        <v>51.162790697674417</v>
      </c>
      <c r="D335" s="7">
        <v>198</v>
      </c>
      <c r="E335" t="s">
        <v>12</v>
      </c>
    </row>
    <row r="336" spans="1:6">
      <c r="C336" s="6">
        <f t="shared" si="12"/>
        <v>1.5503875968992247</v>
      </c>
      <c r="D336" s="7">
        <v>6</v>
      </c>
      <c r="E336" t="s">
        <v>56</v>
      </c>
      <c r="F336" t="s">
        <v>673</v>
      </c>
    </row>
    <row r="337" spans="1:6">
      <c r="A337" s="1">
        <v>40292</v>
      </c>
      <c r="B337" s="6">
        <f>SUM(C337:C344)</f>
        <v>172.31266149870802</v>
      </c>
      <c r="C337" s="6">
        <f t="shared" si="12"/>
        <v>38.759689922480618</v>
      </c>
      <c r="D337" s="7">
        <v>150</v>
      </c>
      <c r="E337" t="s">
        <v>12</v>
      </c>
    </row>
    <row r="338" spans="1:6">
      <c r="C338" s="6">
        <f t="shared" si="12"/>
        <v>34.108527131782942</v>
      </c>
      <c r="D338" s="7">
        <v>132</v>
      </c>
      <c r="E338" t="s">
        <v>12</v>
      </c>
    </row>
    <row r="339" spans="1:6">
      <c r="C339" s="6">
        <f t="shared" si="12"/>
        <v>38.604651162790695</v>
      </c>
      <c r="D339" s="7">
        <v>149.4</v>
      </c>
      <c r="E339" t="s">
        <v>12</v>
      </c>
    </row>
    <row r="340" spans="1:6">
      <c r="C340" s="6">
        <f t="shared" si="12"/>
        <v>25.839793281653748</v>
      </c>
      <c r="D340" s="7">
        <v>100</v>
      </c>
      <c r="E340" t="s">
        <v>12</v>
      </c>
    </row>
    <row r="341" spans="1:6">
      <c r="C341" s="6">
        <f t="shared" si="12"/>
        <v>28.423772609819121</v>
      </c>
      <c r="D341" s="7">
        <v>110</v>
      </c>
      <c r="E341" t="s">
        <v>12</v>
      </c>
    </row>
    <row r="342" spans="1:6">
      <c r="C342" s="6">
        <f t="shared" si="12"/>
        <v>3.4237726098191215</v>
      </c>
      <c r="D342" s="7">
        <v>13.25</v>
      </c>
      <c r="E342" t="s">
        <v>14</v>
      </c>
      <c r="F342" t="s">
        <v>658</v>
      </c>
    </row>
    <row r="343" spans="1:6">
      <c r="C343" s="6">
        <f t="shared" si="12"/>
        <v>2.5839793281653747</v>
      </c>
      <c r="D343" s="7">
        <v>10</v>
      </c>
      <c r="E343" t="s">
        <v>14</v>
      </c>
      <c r="F343" t="s">
        <v>658</v>
      </c>
    </row>
    <row r="344" spans="1:6">
      <c r="C344" s="6">
        <f t="shared" si="12"/>
        <v>0.56847545219638251</v>
      </c>
      <c r="D344" s="7">
        <v>2.2000000000000002</v>
      </c>
      <c r="E344" t="s">
        <v>18</v>
      </c>
    </row>
    <row r="345" spans="1:6">
      <c r="A345" s="1">
        <v>40293</v>
      </c>
      <c r="B345" s="6">
        <f>SUM(C345:C350)</f>
        <v>-204.26356589147284</v>
      </c>
      <c r="C345" s="6">
        <f t="shared" si="12"/>
        <v>2.7131782945736433</v>
      </c>
      <c r="D345" s="7">
        <v>10.5</v>
      </c>
      <c r="E345" t="s">
        <v>56</v>
      </c>
      <c r="F345" t="s">
        <v>720</v>
      </c>
    </row>
    <row r="346" spans="1:6">
      <c r="C346" s="6">
        <f t="shared" si="12"/>
        <v>32.299741602067179</v>
      </c>
      <c r="D346" s="7">
        <v>125</v>
      </c>
      <c r="E346" t="s">
        <v>12</v>
      </c>
    </row>
    <row r="347" spans="1:6">
      <c r="C347" s="6">
        <f t="shared" si="12"/>
        <v>14.987080103359173</v>
      </c>
      <c r="D347" s="7">
        <v>58</v>
      </c>
      <c r="E347" t="s">
        <v>16</v>
      </c>
      <c r="F347" t="s">
        <v>721</v>
      </c>
    </row>
    <row r="348" spans="1:6">
      <c r="C348" s="6">
        <f t="shared" si="12"/>
        <v>-297.15762273901805</v>
      </c>
      <c r="D348" s="7">
        <v>-1150</v>
      </c>
      <c r="E348" t="s">
        <v>17</v>
      </c>
      <c r="F348" t="s">
        <v>722</v>
      </c>
    </row>
    <row r="349" spans="1:6">
      <c r="C349" s="6">
        <f t="shared" si="12"/>
        <v>23.255813953488371</v>
      </c>
      <c r="D349" s="7">
        <v>90</v>
      </c>
      <c r="E349" t="s">
        <v>13</v>
      </c>
      <c r="F349" t="s">
        <v>55</v>
      </c>
    </row>
    <row r="350" spans="1:6">
      <c r="C350" s="6">
        <f t="shared" si="12"/>
        <v>19.638242894056848</v>
      </c>
      <c r="D350" s="7">
        <v>76</v>
      </c>
      <c r="E350" t="s">
        <v>16</v>
      </c>
      <c r="F350" t="s">
        <v>659</v>
      </c>
    </row>
    <row r="351" spans="1:6">
      <c r="A351" s="1">
        <v>40294</v>
      </c>
      <c r="B351" s="6">
        <f>SUM(C351:C358)</f>
        <v>-40.436692506459941</v>
      </c>
      <c r="C351" s="6">
        <f t="shared" si="12"/>
        <v>-155.03875968992247</v>
      </c>
      <c r="D351" s="7">
        <v>-600</v>
      </c>
      <c r="E351" t="s">
        <v>17</v>
      </c>
      <c r="F351" t="s">
        <v>723</v>
      </c>
    </row>
    <row r="352" spans="1:6">
      <c r="C352" s="6">
        <f t="shared" ref="C352:C383" si="13">IF(D352="","",D352/$B$3)</f>
        <v>15.503875968992247</v>
      </c>
      <c r="D352" s="7">
        <v>60</v>
      </c>
      <c r="E352" t="s">
        <v>16</v>
      </c>
      <c r="F352" t="s">
        <v>34</v>
      </c>
    </row>
    <row r="353" spans="1:6">
      <c r="C353" s="6">
        <f t="shared" si="13"/>
        <v>1.3565891472868217</v>
      </c>
      <c r="D353" s="7">
        <v>5.25</v>
      </c>
      <c r="E353" t="s">
        <v>17</v>
      </c>
      <c r="F353" t="s">
        <v>724</v>
      </c>
    </row>
    <row r="354" spans="1:6">
      <c r="C354" s="6">
        <f t="shared" si="13"/>
        <v>56.785529715762273</v>
      </c>
      <c r="D354" s="7">
        <v>219.76</v>
      </c>
      <c r="E354" t="s">
        <v>12</v>
      </c>
    </row>
    <row r="355" spans="1:6">
      <c r="C355" s="6">
        <f t="shared" si="13"/>
        <v>11.369509043927648</v>
      </c>
      <c r="D355" s="7">
        <v>44</v>
      </c>
      <c r="E355" t="s">
        <v>14</v>
      </c>
      <c r="F355" t="s">
        <v>28</v>
      </c>
    </row>
    <row r="356" spans="1:6">
      <c r="C356" s="6">
        <f t="shared" si="13"/>
        <v>1.1627906976744187</v>
      </c>
      <c r="D356" s="7">
        <v>4.5</v>
      </c>
      <c r="E356" t="s">
        <v>14</v>
      </c>
      <c r="F356" t="s">
        <v>43</v>
      </c>
    </row>
    <row r="357" spans="1:6">
      <c r="C357" s="6">
        <f t="shared" si="13"/>
        <v>5.1679586563307494</v>
      </c>
      <c r="D357" s="7">
        <v>20</v>
      </c>
      <c r="E357" t="s">
        <v>56</v>
      </c>
      <c r="F357" t="s">
        <v>608</v>
      </c>
    </row>
    <row r="358" spans="1:6">
      <c r="C358" s="6">
        <f t="shared" si="13"/>
        <v>23.255813953488371</v>
      </c>
      <c r="D358" s="7">
        <v>90</v>
      </c>
      <c r="E358" t="s">
        <v>13</v>
      </c>
      <c r="F358" t="s">
        <v>55</v>
      </c>
    </row>
    <row r="359" spans="1:6">
      <c r="A359" s="1">
        <v>40295</v>
      </c>
      <c r="B359" s="6">
        <f>SUM(C359:C369)</f>
        <v>156.57622739018083</v>
      </c>
      <c r="C359" s="6">
        <f t="shared" si="13"/>
        <v>1.2919896640826873</v>
      </c>
      <c r="D359" s="7">
        <v>5</v>
      </c>
      <c r="E359" t="s">
        <v>18</v>
      </c>
    </row>
    <row r="360" spans="1:6">
      <c r="C360" s="6">
        <f t="shared" si="13"/>
        <v>40.568475452196381</v>
      </c>
      <c r="D360" s="7">
        <v>157</v>
      </c>
      <c r="E360" t="s">
        <v>12</v>
      </c>
    </row>
    <row r="361" spans="1:6">
      <c r="C361" s="6">
        <f t="shared" si="13"/>
        <v>5.0387596899224807</v>
      </c>
      <c r="D361" s="7">
        <v>19.5</v>
      </c>
      <c r="E361" t="s">
        <v>18</v>
      </c>
      <c r="F361" t="s">
        <v>789</v>
      </c>
    </row>
    <row r="362" spans="1:6">
      <c r="C362" s="6">
        <f t="shared" si="13"/>
        <v>4.4573643410852712</v>
      </c>
      <c r="D362" s="7">
        <v>17.25</v>
      </c>
      <c r="E362" t="s">
        <v>56</v>
      </c>
    </row>
    <row r="363" spans="1:6">
      <c r="C363" s="6">
        <f t="shared" si="13"/>
        <v>33.591731266149871</v>
      </c>
      <c r="D363" s="7">
        <v>130</v>
      </c>
      <c r="E363" t="s">
        <v>12</v>
      </c>
    </row>
    <row r="364" spans="1:6">
      <c r="C364" s="6">
        <f t="shared" si="13"/>
        <v>2.0671834625322996</v>
      </c>
      <c r="D364" s="7">
        <v>8</v>
      </c>
      <c r="E364" t="s">
        <v>16</v>
      </c>
      <c r="F364" t="s">
        <v>937</v>
      </c>
    </row>
    <row r="365" spans="1:6">
      <c r="C365" s="6">
        <f t="shared" si="13"/>
        <v>0.77519379844961234</v>
      </c>
      <c r="D365" s="7">
        <v>3</v>
      </c>
      <c r="E365" t="s">
        <v>18</v>
      </c>
    </row>
    <row r="366" spans="1:6">
      <c r="C366" s="6">
        <f t="shared" si="13"/>
        <v>0.77519379844961234</v>
      </c>
      <c r="D366" s="7">
        <v>3</v>
      </c>
      <c r="E366" t="s">
        <v>18</v>
      </c>
    </row>
    <row r="367" spans="1:6">
      <c r="C367" s="6">
        <f t="shared" si="13"/>
        <v>0.82687338501291996</v>
      </c>
      <c r="D367" s="7">
        <v>3.2</v>
      </c>
      <c r="E367" t="s">
        <v>18</v>
      </c>
    </row>
    <row r="368" spans="1:6">
      <c r="C368" s="6">
        <f t="shared" si="13"/>
        <v>46.511627906976742</v>
      </c>
      <c r="D368" s="7">
        <v>180</v>
      </c>
      <c r="E368" t="s">
        <v>13</v>
      </c>
      <c r="F368" t="s">
        <v>725</v>
      </c>
    </row>
    <row r="369" spans="1:6">
      <c r="C369" s="6">
        <f t="shared" si="13"/>
        <v>20.671834625322997</v>
      </c>
      <c r="D369" s="7">
        <v>80</v>
      </c>
      <c r="E369" t="s">
        <v>16</v>
      </c>
      <c r="F369" t="s">
        <v>726</v>
      </c>
    </row>
    <row r="370" spans="1:6">
      <c r="A370" s="1">
        <v>40296</v>
      </c>
      <c r="B370" s="6">
        <f>SUM(C370:C374)</f>
        <v>112.91989664082686</v>
      </c>
      <c r="C370" s="6">
        <f t="shared" si="13"/>
        <v>46.511627906976742</v>
      </c>
      <c r="D370" s="7">
        <v>180</v>
      </c>
      <c r="E370" t="s">
        <v>13</v>
      </c>
      <c r="F370" t="s">
        <v>135</v>
      </c>
    </row>
    <row r="371" spans="1:6">
      <c r="C371" s="6">
        <f t="shared" si="13"/>
        <v>5.1679586563307494</v>
      </c>
      <c r="D371" s="7">
        <v>20</v>
      </c>
      <c r="E371" t="s">
        <v>40</v>
      </c>
      <c r="F371" t="s">
        <v>727</v>
      </c>
    </row>
    <row r="372" spans="1:6">
      <c r="C372" s="6">
        <f t="shared" si="13"/>
        <v>11.886304909560723</v>
      </c>
      <c r="D372" s="7">
        <v>46</v>
      </c>
      <c r="E372" t="s">
        <v>16</v>
      </c>
      <c r="F372" t="s">
        <v>728</v>
      </c>
    </row>
    <row r="373" spans="1:6">
      <c r="C373" s="6">
        <f t="shared" si="13"/>
        <v>17.054263565891471</v>
      </c>
      <c r="D373" s="7">
        <v>66</v>
      </c>
      <c r="E373" t="s">
        <v>37</v>
      </c>
    </row>
    <row r="374" spans="1:6">
      <c r="C374" s="6">
        <f t="shared" si="13"/>
        <v>32.299741602067179</v>
      </c>
      <c r="D374" s="7">
        <v>125</v>
      </c>
      <c r="E374" t="s">
        <v>16</v>
      </c>
      <c r="F374" t="s">
        <v>729</v>
      </c>
    </row>
    <row r="375" spans="1:6">
      <c r="A375" s="1">
        <v>40297</v>
      </c>
      <c r="B375" s="6">
        <f>SUM(C375:C379)</f>
        <v>164.34108527131781</v>
      </c>
      <c r="C375" s="6">
        <f t="shared" si="13"/>
        <v>46.511627906976742</v>
      </c>
      <c r="D375" s="7">
        <v>180</v>
      </c>
      <c r="E375" t="s">
        <v>13</v>
      </c>
      <c r="F375" t="s">
        <v>135</v>
      </c>
    </row>
    <row r="376" spans="1:6">
      <c r="C376" s="6">
        <f t="shared" si="13"/>
        <v>15.503875968992247</v>
      </c>
      <c r="D376" s="7">
        <v>60</v>
      </c>
      <c r="E376" t="s">
        <v>40</v>
      </c>
      <c r="F376" t="s">
        <v>730</v>
      </c>
    </row>
    <row r="377" spans="1:6">
      <c r="C377" s="6">
        <f t="shared" si="13"/>
        <v>77.777777777777771</v>
      </c>
      <c r="D377" s="7">
        <v>301</v>
      </c>
      <c r="E377" t="s">
        <v>50</v>
      </c>
    </row>
    <row r="378" spans="1:6">
      <c r="C378" s="6">
        <f t="shared" si="13"/>
        <v>4.6511627906976747</v>
      </c>
      <c r="D378" s="7">
        <v>18</v>
      </c>
      <c r="E378" t="s">
        <v>16</v>
      </c>
      <c r="F378" t="s">
        <v>731</v>
      </c>
    </row>
    <row r="379" spans="1:6">
      <c r="C379" s="6">
        <f t="shared" si="13"/>
        <v>19.896640826873384</v>
      </c>
      <c r="D379" s="7">
        <v>77</v>
      </c>
      <c r="E379" t="s">
        <v>16</v>
      </c>
      <c r="F379" t="s">
        <v>729</v>
      </c>
    </row>
    <row r="380" spans="1:6">
      <c r="A380" s="1">
        <v>40298</v>
      </c>
      <c r="B380" s="6">
        <f>SUM(C380:C390)</f>
        <v>753.06201550387595</v>
      </c>
      <c r="C380" s="6">
        <f t="shared" si="13"/>
        <v>467.70025839793283</v>
      </c>
      <c r="D380" s="7">
        <v>1810</v>
      </c>
      <c r="E380" t="s">
        <v>50</v>
      </c>
      <c r="F380" t="s">
        <v>938</v>
      </c>
    </row>
    <row r="381" spans="1:6">
      <c r="C381" s="6">
        <f t="shared" si="13"/>
        <v>116.27906976744185</v>
      </c>
      <c r="D381" s="7">
        <v>450</v>
      </c>
      <c r="E381" t="s">
        <v>50</v>
      </c>
      <c r="F381" t="s">
        <v>732</v>
      </c>
    </row>
    <row r="382" spans="1:6">
      <c r="C382" s="6">
        <f t="shared" si="13"/>
        <v>1.0852713178294573</v>
      </c>
      <c r="D382" s="7">
        <v>4.2</v>
      </c>
      <c r="E382" t="s">
        <v>18</v>
      </c>
    </row>
    <row r="383" spans="1:6">
      <c r="C383" s="6">
        <f t="shared" si="13"/>
        <v>1.1627906976744187</v>
      </c>
      <c r="D383" s="7">
        <v>4.5</v>
      </c>
      <c r="E383" t="s">
        <v>18</v>
      </c>
    </row>
    <row r="384" spans="1:6">
      <c r="C384" s="6">
        <f t="shared" ref="C384:C387" si="14">IF(D384="","",D384/$B$3)</f>
        <v>0.56847545219638251</v>
      </c>
      <c r="D384" s="7">
        <v>2.2000000000000002</v>
      </c>
      <c r="E384" t="s">
        <v>18</v>
      </c>
    </row>
    <row r="385" spans="1:6">
      <c r="C385" s="6">
        <f t="shared" si="14"/>
        <v>0.51679586563307489</v>
      </c>
      <c r="D385" s="7">
        <v>2</v>
      </c>
      <c r="E385" t="s">
        <v>17</v>
      </c>
      <c r="F385" t="s">
        <v>49</v>
      </c>
    </row>
    <row r="386" spans="1:6">
      <c r="C386" s="6">
        <f t="shared" si="14"/>
        <v>38.759689922480618</v>
      </c>
      <c r="D386" s="7">
        <v>150</v>
      </c>
      <c r="E386" t="s">
        <v>50</v>
      </c>
      <c r="F386" t="s">
        <v>733</v>
      </c>
    </row>
    <row r="387" spans="1:6">
      <c r="C387" s="6">
        <f t="shared" si="14"/>
        <v>41.343669250645995</v>
      </c>
      <c r="D387" s="7">
        <v>160</v>
      </c>
      <c r="E387" t="s">
        <v>50</v>
      </c>
      <c r="F387" t="s">
        <v>734</v>
      </c>
    </row>
    <row r="388" spans="1:6">
      <c r="C388" s="6">
        <v>35</v>
      </c>
      <c r="E388" t="s">
        <v>13</v>
      </c>
      <c r="F388" t="s">
        <v>640</v>
      </c>
    </row>
    <row r="389" spans="1:6">
      <c r="C389" s="6">
        <f>IF(D389="","",D389/$B$3)</f>
        <v>48.062015503875969</v>
      </c>
      <c r="D389" s="7">
        <v>186</v>
      </c>
      <c r="E389" t="s">
        <v>15</v>
      </c>
    </row>
    <row r="390" spans="1:6">
      <c r="C390" s="6">
        <f>IF(D390="","",D390/$B$3)</f>
        <v>2.5839793281653747</v>
      </c>
      <c r="D390" s="7">
        <v>10</v>
      </c>
      <c r="E390" t="s">
        <v>15</v>
      </c>
      <c r="F390" t="s">
        <v>663</v>
      </c>
    </row>
    <row r="391" spans="1:6">
      <c r="A391" s="1">
        <v>40299</v>
      </c>
      <c r="B391" s="6">
        <f>SUM(C391:C404)</f>
        <v>110.19379844961239</v>
      </c>
      <c r="C391" s="6">
        <v>35</v>
      </c>
      <c r="E391" t="s">
        <v>13</v>
      </c>
      <c r="F391" t="s">
        <v>640</v>
      </c>
    </row>
    <row r="392" spans="1:6">
      <c r="C392" s="6">
        <f t="shared" ref="C392:C404" si="15">IF(D392="","",D392/$B$3)</f>
        <v>0.56847545219638251</v>
      </c>
      <c r="D392" s="7">
        <v>2.2000000000000002</v>
      </c>
      <c r="E392" t="s">
        <v>265</v>
      </c>
      <c r="F392" t="s">
        <v>497</v>
      </c>
    </row>
    <row r="393" spans="1:6">
      <c r="C393" s="6">
        <f t="shared" si="15"/>
        <v>2.0671834625322996</v>
      </c>
      <c r="D393" s="7">
        <v>8</v>
      </c>
      <c r="E393" t="s">
        <v>16</v>
      </c>
      <c r="F393" t="s">
        <v>735</v>
      </c>
    </row>
    <row r="394" spans="1:6">
      <c r="C394" s="6">
        <f t="shared" si="15"/>
        <v>0.56847545219638251</v>
      </c>
      <c r="D394" s="7">
        <v>2.2000000000000002</v>
      </c>
      <c r="E394" t="s">
        <v>265</v>
      </c>
      <c r="F394" t="s">
        <v>497</v>
      </c>
    </row>
    <row r="395" spans="1:6">
      <c r="C395" s="6">
        <f t="shared" si="15"/>
        <v>0.51679586563307489</v>
      </c>
      <c r="D395" s="7">
        <v>2</v>
      </c>
      <c r="E395" t="s">
        <v>50</v>
      </c>
      <c r="F395" t="s">
        <v>646</v>
      </c>
    </row>
    <row r="396" spans="1:6">
      <c r="C396" s="6">
        <f t="shared" si="15"/>
        <v>1.4470284237726097</v>
      </c>
      <c r="D396" s="7">
        <v>5.6</v>
      </c>
      <c r="E396" t="s">
        <v>56</v>
      </c>
      <c r="F396" t="s">
        <v>736</v>
      </c>
    </row>
    <row r="397" spans="1:6">
      <c r="C397" s="6">
        <f t="shared" si="15"/>
        <v>2.3255813953488373</v>
      </c>
      <c r="D397" s="7">
        <v>9</v>
      </c>
      <c r="E397" t="s">
        <v>14</v>
      </c>
      <c r="F397" t="s">
        <v>737</v>
      </c>
    </row>
    <row r="398" spans="1:6">
      <c r="C398" s="6">
        <f t="shared" si="15"/>
        <v>0.77519379844961234</v>
      </c>
      <c r="D398" s="7">
        <v>3</v>
      </c>
      <c r="E398" t="s">
        <v>14</v>
      </c>
      <c r="F398" t="s">
        <v>738</v>
      </c>
    </row>
    <row r="399" spans="1:6">
      <c r="C399" s="6">
        <f t="shared" si="15"/>
        <v>6.9767441860465116</v>
      </c>
      <c r="D399" s="7">
        <v>27</v>
      </c>
      <c r="E399" t="s">
        <v>14</v>
      </c>
      <c r="F399" t="s">
        <v>739</v>
      </c>
    </row>
    <row r="400" spans="1:6">
      <c r="C400" s="6">
        <f t="shared" si="15"/>
        <v>15.762273901808785</v>
      </c>
      <c r="D400" s="7">
        <v>61</v>
      </c>
      <c r="E400" t="s">
        <v>14</v>
      </c>
      <c r="F400" t="s">
        <v>740</v>
      </c>
    </row>
    <row r="401" spans="1:6">
      <c r="C401" s="6">
        <f t="shared" si="15"/>
        <v>20.413436692506458</v>
      </c>
      <c r="D401" s="7">
        <v>79</v>
      </c>
      <c r="E401" t="s">
        <v>14</v>
      </c>
      <c r="F401" t="s">
        <v>741</v>
      </c>
    </row>
    <row r="402" spans="1:6">
      <c r="C402" s="6">
        <f t="shared" si="15"/>
        <v>4.6511627906976747</v>
      </c>
      <c r="D402" s="7">
        <v>18</v>
      </c>
      <c r="E402" t="s">
        <v>14</v>
      </c>
      <c r="F402" t="s">
        <v>742</v>
      </c>
    </row>
    <row r="403" spans="1:6">
      <c r="C403" s="6">
        <f t="shared" si="15"/>
        <v>14.987080103359173</v>
      </c>
      <c r="D403" s="7">
        <v>58</v>
      </c>
      <c r="E403" t="s">
        <v>16</v>
      </c>
      <c r="F403" t="s">
        <v>743</v>
      </c>
    </row>
    <row r="404" spans="1:6">
      <c r="C404" s="6">
        <f t="shared" si="15"/>
        <v>4.1343669250645991</v>
      </c>
      <c r="D404" s="7">
        <v>16</v>
      </c>
      <c r="E404" t="s">
        <v>265</v>
      </c>
      <c r="F404" t="s">
        <v>52</v>
      </c>
    </row>
    <row r="405" spans="1:6">
      <c r="A405" s="1">
        <v>40300</v>
      </c>
      <c r="B405" s="6">
        <f>SUM(C405:C415)</f>
        <v>125.02583979328165</v>
      </c>
      <c r="C405" s="6">
        <v>35</v>
      </c>
      <c r="E405" t="s">
        <v>13</v>
      </c>
      <c r="F405" t="s">
        <v>640</v>
      </c>
    </row>
    <row r="406" spans="1:6">
      <c r="C406" s="6">
        <f t="shared" ref="C406:C415" si="16">IF(D406="","",D406/$B$3)</f>
        <v>0.56847545219638251</v>
      </c>
      <c r="D406" s="7">
        <v>2.2000000000000002</v>
      </c>
      <c r="E406" t="s">
        <v>265</v>
      </c>
      <c r="F406" t="s">
        <v>744</v>
      </c>
    </row>
    <row r="407" spans="1:6">
      <c r="C407" s="6">
        <f t="shared" si="16"/>
        <v>0.32299741602067183</v>
      </c>
      <c r="D407" s="7">
        <v>1.25</v>
      </c>
      <c r="E407" t="s">
        <v>56</v>
      </c>
      <c r="F407" t="s">
        <v>745</v>
      </c>
    </row>
    <row r="408" spans="1:6">
      <c r="C408" s="6">
        <f t="shared" si="16"/>
        <v>25.839793281653748</v>
      </c>
      <c r="D408" s="7">
        <v>100</v>
      </c>
      <c r="E408" t="s">
        <v>50</v>
      </c>
      <c r="F408" t="s">
        <v>734</v>
      </c>
    </row>
    <row r="409" spans="1:6">
      <c r="C409" s="6">
        <f t="shared" si="16"/>
        <v>12.919896640826874</v>
      </c>
      <c r="D409" s="7">
        <v>50</v>
      </c>
      <c r="E409" t="s">
        <v>50</v>
      </c>
      <c r="F409" t="s">
        <v>746</v>
      </c>
    </row>
    <row r="410" spans="1:6">
      <c r="C410" s="6">
        <f t="shared" si="16"/>
        <v>0.25839793281653745</v>
      </c>
      <c r="D410" s="7">
        <v>1</v>
      </c>
      <c r="E410" t="s">
        <v>50</v>
      </c>
      <c r="F410" t="s">
        <v>364</v>
      </c>
    </row>
    <row r="411" spans="1:6">
      <c r="C411" s="6">
        <f t="shared" si="16"/>
        <v>29.974160206718345</v>
      </c>
      <c r="D411" s="7">
        <v>116</v>
      </c>
      <c r="E411" t="s">
        <v>50</v>
      </c>
      <c r="F411" t="s">
        <v>747</v>
      </c>
    </row>
    <row r="412" spans="1:6">
      <c r="C412" s="6">
        <f t="shared" si="16"/>
        <v>5.684754521963824</v>
      </c>
      <c r="D412" s="7">
        <v>22</v>
      </c>
      <c r="E412" t="s">
        <v>14</v>
      </c>
      <c r="F412" t="s">
        <v>629</v>
      </c>
    </row>
    <row r="413" spans="1:6">
      <c r="C413" s="6">
        <f t="shared" si="16"/>
        <v>0.56847545219638251</v>
      </c>
      <c r="D413" s="7">
        <v>2.2000000000000002</v>
      </c>
      <c r="E413" t="s">
        <v>265</v>
      </c>
      <c r="F413" t="s">
        <v>744</v>
      </c>
    </row>
    <row r="414" spans="1:6">
      <c r="C414" s="6">
        <f t="shared" si="16"/>
        <v>9.0439276485788103</v>
      </c>
      <c r="D414" s="7">
        <v>35</v>
      </c>
      <c r="E414" t="s">
        <v>16</v>
      </c>
      <c r="F414" t="s">
        <v>608</v>
      </c>
    </row>
    <row r="415" spans="1:6">
      <c r="C415" s="6">
        <f t="shared" si="16"/>
        <v>4.8449612403100772</v>
      </c>
      <c r="D415" s="7">
        <v>18.75</v>
      </c>
      <c r="E415" t="s">
        <v>15</v>
      </c>
    </row>
    <row r="416" spans="1:6">
      <c r="A416" s="1">
        <v>40301</v>
      </c>
      <c r="B416" s="6">
        <f>SUM(C416:C422)</f>
        <v>58.720930232558139</v>
      </c>
      <c r="C416" s="6">
        <v>35</v>
      </c>
      <c r="E416" t="s">
        <v>13</v>
      </c>
      <c r="F416" t="s">
        <v>640</v>
      </c>
    </row>
    <row r="417" spans="1:6">
      <c r="C417" s="6">
        <f t="shared" ref="C417:C422" si="17">IF(D417="","",D417/$B$3)</f>
        <v>0.62015503875968991</v>
      </c>
      <c r="D417" s="7">
        <v>2.4</v>
      </c>
      <c r="E417" t="s">
        <v>265</v>
      </c>
      <c r="F417" t="s">
        <v>497</v>
      </c>
    </row>
    <row r="418" spans="1:6">
      <c r="C418" s="6">
        <f t="shared" si="17"/>
        <v>6.7183462532299743</v>
      </c>
      <c r="D418" s="7">
        <v>26</v>
      </c>
      <c r="E418" t="s">
        <v>56</v>
      </c>
      <c r="F418" t="s">
        <v>748</v>
      </c>
    </row>
    <row r="419" spans="1:6">
      <c r="C419" s="6">
        <f t="shared" si="17"/>
        <v>4.1343669250645991</v>
      </c>
      <c r="D419" s="7">
        <v>16</v>
      </c>
      <c r="E419" t="s">
        <v>40</v>
      </c>
      <c r="F419" t="s">
        <v>749</v>
      </c>
    </row>
    <row r="420" spans="1:6">
      <c r="C420" s="6">
        <f t="shared" si="17"/>
        <v>0.62015503875968991</v>
      </c>
      <c r="D420" s="7">
        <v>2.4</v>
      </c>
      <c r="E420" t="s">
        <v>265</v>
      </c>
      <c r="F420" t="s">
        <v>497</v>
      </c>
    </row>
    <row r="421" spans="1:6">
      <c r="C421" s="6">
        <f t="shared" si="17"/>
        <v>3.8759689922480618</v>
      </c>
      <c r="D421" s="7">
        <v>15</v>
      </c>
      <c r="E421" t="s">
        <v>15</v>
      </c>
    </row>
    <row r="422" spans="1:6">
      <c r="C422" s="6">
        <f t="shared" si="17"/>
        <v>7.7519379844961236</v>
      </c>
      <c r="D422" s="7">
        <v>30</v>
      </c>
      <c r="E422" t="s">
        <v>16</v>
      </c>
      <c r="F422" t="s">
        <v>608</v>
      </c>
    </row>
    <row r="423" spans="1:6">
      <c r="A423" s="1">
        <v>40302</v>
      </c>
      <c r="B423" s="6">
        <f>SUM(C423:C430)</f>
        <v>78.772609819121456</v>
      </c>
      <c r="C423" s="6">
        <v>35</v>
      </c>
      <c r="E423" t="s">
        <v>13</v>
      </c>
      <c r="F423" t="s">
        <v>640</v>
      </c>
    </row>
    <row r="424" spans="1:6">
      <c r="C424" s="6">
        <f t="shared" ref="C424:C430" si="18">IF(D424="","",D424/$B$3)</f>
        <v>1.5503875968992247</v>
      </c>
      <c r="D424" s="7">
        <v>6</v>
      </c>
      <c r="E424" t="s">
        <v>56</v>
      </c>
      <c r="F424" t="s">
        <v>939</v>
      </c>
    </row>
    <row r="425" spans="1:6">
      <c r="C425" s="6">
        <f t="shared" si="18"/>
        <v>0.62015503875968991</v>
      </c>
      <c r="D425" s="7">
        <v>2.4</v>
      </c>
      <c r="E425" t="s">
        <v>265</v>
      </c>
      <c r="F425" t="s">
        <v>497</v>
      </c>
    </row>
    <row r="426" spans="1:6">
      <c r="C426" s="6">
        <f t="shared" si="18"/>
        <v>12.919896640826874</v>
      </c>
      <c r="D426" s="7">
        <v>50</v>
      </c>
      <c r="E426" t="s">
        <v>16</v>
      </c>
      <c r="F426" t="s">
        <v>750</v>
      </c>
    </row>
    <row r="427" spans="1:6">
      <c r="C427" s="6">
        <f t="shared" si="18"/>
        <v>0.64599483204134367</v>
      </c>
      <c r="D427" s="7">
        <v>2.5</v>
      </c>
      <c r="E427" t="s">
        <v>265</v>
      </c>
      <c r="F427" t="s">
        <v>497</v>
      </c>
    </row>
    <row r="428" spans="1:6">
      <c r="C428" s="6">
        <f t="shared" si="18"/>
        <v>4.1343669250645991</v>
      </c>
      <c r="D428" s="7">
        <v>16</v>
      </c>
      <c r="E428" t="s">
        <v>14</v>
      </c>
      <c r="F428" t="s">
        <v>26</v>
      </c>
    </row>
    <row r="429" spans="1:6">
      <c r="C429" s="6">
        <f t="shared" si="18"/>
        <v>0.64599483204134367</v>
      </c>
      <c r="D429" s="7">
        <v>2.5</v>
      </c>
      <c r="E429" t="s">
        <v>265</v>
      </c>
      <c r="F429" t="s">
        <v>497</v>
      </c>
    </row>
    <row r="430" spans="1:6">
      <c r="C430" s="6">
        <f t="shared" si="18"/>
        <v>23.255813953488371</v>
      </c>
      <c r="D430" s="7">
        <v>90</v>
      </c>
      <c r="E430" t="s">
        <v>16</v>
      </c>
      <c r="F430" t="s">
        <v>751</v>
      </c>
    </row>
    <row r="431" spans="1:6">
      <c r="A431" s="1">
        <v>40303</v>
      </c>
      <c r="B431" s="6">
        <f>SUM(C431:C438)</f>
        <v>148.74677002583979</v>
      </c>
      <c r="C431" s="6">
        <v>35</v>
      </c>
      <c r="E431" t="s">
        <v>13</v>
      </c>
      <c r="F431" t="s">
        <v>640</v>
      </c>
    </row>
    <row r="432" spans="1:6">
      <c r="C432" s="6">
        <f t="shared" ref="C432:C438" si="19">IF(D432="","",D432/$B$3)</f>
        <v>0.62015503875968991</v>
      </c>
      <c r="D432" s="7">
        <v>2.4</v>
      </c>
      <c r="E432" t="s">
        <v>265</v>
      </c>
      <c r="F432" t="s">
        <v>497</v>
      </c>
    </row>
    <row r="433" spans="1:6">
      <c r="C433" s="6">
        <f t="shared" si="19"/>
        <v>2.0671834625322996</v>
      </c>
      <c r="D433" s="7">
        <v>8</v>
      </c>
      <c r="E433" t="s">
        <v>16</v>
      </c>
      <c r="F433" t="s">
        <v>735</v>
      </c>
    </row>
    <row r="434" spans="1:6">
      <c r="C434" s="6">
        <f t="shared" si="19"/>
        <v>65.374677002583979</v>
      </c>
      <c r="D434" s="7">
        <v>253</v>
      </c>
      <c r="E434" t="s">
        <v>50</v>
      </c>
      <c r="F434" t="s">
        <v>752</v>
      </c>
    </row>
    <row r="435" spans="1:6">
      <c r="C435" s="6">
        <f t="shared" si="19"/>
        <v>2.842377260981912</v>
      </c>
      <c r="D435" s="7">
        <v>11</v>
      </c>
      <c r="E435" t="s">
        <v>15</v>
      </c>
      <c r="F435" t="s">
        <v>140</v>
      </c>
    </row>
    <row r="436" spans="1:6">
      <c r="C436" s="6">
        <f t="shared" si="19"/>
        <v>4.0826873385012918</v>
      </c>
      <c r="D436" s="7">
        <v>15.8</v>
      </c>
      <c r="E436" t="s">
        <v>15</v>
      </c>
      <c r="F436" t="s">
        <v>753</v>
      </c>
    </row>
    <row r="437" spans="1:6">
      <c r="C437" s="6">
        <f t="shared" si="19"/>
        <v>35.917312661498705</v>
      </c>
      <c r="D437" s="7">
        <v>139</v>
      </c>
      <c r="E437" t="s">
        <v>15</v>
      </c>
    </row>
    <row r="438" spans="1:6">
      <c r="C438" s="6">
        <f t="shared" si="19"/>
        <v>2.842377260981912</v>
      </c>
      <c r="D438" s="7">
        <v>11</v>
      </c>
      <c r="E438" t="s">
        <v>14</v>
      </c>
      <c r="F438" t="s">
        <v>443</v>
      </c>
    </row>
    <row r="439" spans="1:6">
      <c r="A439" s="1">
        <v>40304</v>
      </c>
      <c r="B439" s="6">
        <f>SUM(C439:C449)</f>
        <v>267.55813953488371</v>
      </c>
      <c r="C439" s="6">
        <v>35</v>
      </c>
      <c r="E439" t="s">
        <v>13</v>
      </c>
      <c r="F439" t="s">
        <v>640</v>
      </c>
    </row>
    <row r="440" spans="1:6">
      <c r="C440" s="6">
        <f t="shared" ref="C440:C449" si="20">IF(D440="","",D440/$B$3)</f>
        <v>7.7519379844961236</v>
      </c>
      <c r="D440" s="7">
        <v>30</v>
      </c>
      <c r="E440" t="s">
        <v>50</v>
      </c>
      <c r="F440" t="s">
        <v>754</v>
      </c>
    </row>
    <row r="441" spans="1:6">
      <c r="C441" s="6">
        <f t="shared" si="20"/>
        <v>50.387596899224803</v>
      </c>
      <c r="D441" s="7">
        <v>195</v>
      </c>
      <c r="E441" t="s">
        <v>50</v>
      </c>
      <c r="F441" t="s">
        <v>755</v>
      </c>
    </row>
    <row r="442" spans="1:6">
      <c r="C442" s="6">
        <f t="shared" si="20"/>
        <v>120.41343669250645</v>
      </c>
      <c r="D442" s="7">
        <v>466</v>
      </c>
      <c r="E442" t="s">
        <v>50</v>
      </c>
      <c r="F442" t="s">
        <v>756</v>
      </c>
    </row>
    <row r="443" spans="1:6">
      <c r="C443" s="6">
        <f t="shared" si="20"/>
        <v>10.335917312661499</v>
      </c>
      <c r="D443" s="7">
        <v>40</v>
      </c>
      <c r="E443" t="s">
        <v>50</v>
      </c>
    </row>
    <row r="444" spans="1:6">
      <c r="C444" s="6">
        <f t="shared" si="20"/>
        <v>2.5839793281653747</v>
      </c>
      <c r="D444" s="7">
        <v>10</v>
      </c>
      <c r="E444" t="s">
        <v>14</v>
      </c>
    </row>
    <row r="445" spans="1:6">
      <c r="C445" s="6">
        <f t="shared" si="20"/>
        <v>0.77519379844961234</v>
      </c>
      <c r="D445" s="7">
        <v>3</v>
      </c>
      <c r="E445" t="s">
        <v>35</v>
      </c>
    </row>
    <row r="446" spans="1:6">
      <c r="C446" s="6">
        <f t="shared" si="20"/>
        <v>3.1007751937984493</v>
      </c>
      <c r="D446" s="7">
        <v>12</v>
      </c>
      <c r="E446" t="s">
        <v>56</v>
      </c>
      <c r="F446" t="s">
        <v>608</v>
      </c>
    </row>
    <row r="447" spans="1:6">
      <c r="C447" s="6">
        <f t="shared" si="20"/>
        <v>2.5839793281653747</v>
      </c>
      <c r="D447" s="7">
        <v>10</v>
      </c>
      <c r="E447" t="s">
        <v>18</v>
      </c>
    </row>
    <row r="448" spans="1:6">
      <c r="C448" s="6">
        <f t="shared" si="20"/>
        <v>19.121447028423773</v>
      </c>
      <c r="D448" s="7">
        <v>74</v>
      </c>
      <c r="E448" t="s">
        <v>12</v>
      </c>
    </row>
    <row r="449" spans="1:6">
      <c r="C449" s="6">
        <f t="shared" si="20"/>
        <v>15.503875968992247</v>
      </c>
      <c r="D449" s="7">
        <v>60</v>
      </c>
      <c r="E449" t="s">
        <v>16</v>
      </c>
      <c r="F449" t="s">
        <v>757</v>
      </c>
    </row>
    <row r="450" spans="1:6">
      <c r="A450" s="1">
        <v>40305</v>
      </c>
      <c r="B450" s="6">
        <f>SUM(C450:C458)</f>
        <v>231.22739018087856</v>
      </c>
      <c r="C450" s="6">
        <v>35</v>
      </c>
      <c r="E450" t="s">
        <v>13</v>
      </c>
      <c r="F450" t="s">
        <v>640</v>
      </c>
    </row>
    <row r="451" spans="1:6">
      <c r="C451" s="6">
        <f t="shared" ref="C451:C458" si="21">IF(D451="","",D451/$B$3)</f>
        <v>0.56847545219638251</v>
      </c>
      <c r="D451" s="7">
        <v>2.2000000000000002</v>
      </c>
      <c r="E451" t="s">
        <v>265</v>
      </c>
      <c r="F451" t="s">
        <v>744</v>
      </c>
    </row>
    <row r="452" spans="1:6">
      <c r="C452" s="6">
        <f t="shared" si="21"/>
        <v>4.6511627906976747</v>
      </c>
      <c r="D452" s="7">
        <v>18</v>
      </c>
      <c r="E452" t="s">
        <v>14</v>
      </c>
      <c r="F452" t="s">
        <v>136</v>
      </c>
    </row>
    <row r="453" spans="1:6">
      <c r="C453" s="6">
        <f t="shared" si="21"/>
        <v>147.80361757105942</v>
      </c>
      <c r="D453" s="7">
        <v>572</v>
      </c>
      <c r="E453" t="s">
        <v>265</v>
      </c>
      <c r="F453" t="s">
        <v>758</v>
      </c>
    </row>
    <row r="454" spans="1:6">
      <c r="C454" s="6">
        <f t="shared" si="21"/>
        <v>0.56847545219638251</v>
      </c>
      <c r="D454" s="7">
        <v>2.2000000000000002</v>
      </c>
      <c r="E454" t="s">
        <v>265</v>
      </c>
      <c r="F454" t="s">
        <v>744</v>
      </c>
    </row>
    <row r="455" spans="1:6">
      <c r="C455" s="6">
        <f t="shared" si="21"/>
        <v>6.4599483204134369</v>
      </c>
      <c r="D455" s="7">
        <v>25</v>
      </c>
      <c r="E455" t="s">
        <v>15</v>
      </c>
    </row>
    <row r="456" spans="1:6">
      <c r="C456" s="6">
        <f t="shared" si="21"/>
        <v>1.2919896640826873</v>
      </c>
      <c r="D456" s="7">
        <v>5</v>
      </c>
      <c r="E456" t="s">
        <v>35</v>
      </c>
    </row>
    <row r="457" spans="1:6">
      <c r="C457" s="6">
        <f t="shared" si="21"/>
        <v>28.682170542635657</v>
      </c>
      <c r="D457" s="7">
        <v>111</v>
      </c>
      <c r="E457" t="s">
        <v>16</v>
      </c>
      <c r="F457" t="s">
        <v>765</v>
      </c>
    </row>
    <row r="458" spans="1:6">
      <c r="C458" s="6">
        <f t="shared" si="21"/>
        <v>6.2015503875968987</v>
      </c>
      <c r="D458" s="7">
        <v>24</v>
      </c>
      <c r="E458" t="s">
        <v>40</v>
      </c>
      <c r="F458" t="s">
        <v>766</v>
      </c>
    </row>
    <row r="459" spans="1:6">
      <c r="A459" s="1">
        <v>40306</v>
      </c>
      <c r="B459" s="6">
        <f>SUM(C459:C470)</f>
        <v>87.558139534883708</v>
      </c>
      <c r="C459" s="6">
        <v>35</v>
      </c>
      <c r="E459" t="s">
        <v>13</v>
      </c>
      <c r="F459" t="s">
        <v>640</v>
      </c>
    </row>
    <row r="460" spans="1:6">
      <c r="C460" s="6">
        <f t="shared" ref="C460:C470" si="22">IF(D460="","",D460/$B$3)</f>
        <v>1.0852713178294573</v>
      </c>
      <c r="D460" s="7">
        <v>4.2</v>
      </c>
      <c r="E460" t="s">
        <v>18</v>
      </c>
    </row>
    <row r="461" spans="1:6">
      <c r="C461" s="6">
        <f t="shared" si="22"/>
        <v>3.8759689922480618</v>
      </c>
      <c r="D461" s="7">
        <v>15</v>
      </c>
      <c r="E461" t="s">
        <v>16</v>
      </c>
      <c r="F461" t="s">
        <v>34</v>
      </c>
    </row>
    <row r="462" spans="1:6">
      <c r="C462" s="6">
        <f t="shared" si="22"/>
        <v>3.3591731266149871</v>
      </c>
      <c r="D462" s="7">
        <v>13</v>
      </c>
      <c r="E462" t="s">
        <v>56</v>
      </c>
      <c r="F462" t="s">
        <v>748</v>
      </c>
    </row>
    <row r="463" spans="1:6">
      <c r="C463" s="6">
        <f t="shared" si="22"/>
        <v>10.077519379844961</v>
      </c>
      <c r="D463" s="7">
        <v>39</v>
      </c>
      <c r="E463" t="s">
        <v>265</v>
      </c>
      <c r="F463" t="s">
        <v>767</v>
      </c>
    </row>
    <row r="464" spans="1:6">
      <c r="C464" s="6">
        <f t="shared" si="22"/>
        <v>7.7519379844961236</v>
      </c>
      <c r="D464" s="7">
        <v>30</v>
      </c>
      <c r="E464" t="s">
        <v>14</v>
      </c>
      <c r="F464" t="s">
        <v>28</v>
      </c>
    </row>
    <row r="465" spans="1:6">
      <c r="C465" s="6">
        <f t="shared" si="22"/>
        <v>2.0671834625322996</v>
      </c>
      <c r="D465" s="7">
        <v>8</v>
      </c>
      <c r="E465" t="s">
        <v>56</v>
      </c>
      <c r="F465" t="s">
        <v>940</v>
      </c>
    </row>
    <row r="466" spans="1:6">
      <c r="C466" s="6">
        <f t="shared" si="22"/>
        <v>2.5839793281653747</v>
      </c>
      <c r="D466" s="7">
        <v>10</v>
      </c>
      <c r="E466" t="s">
        <v>40</v>
      </c>
      <c r="F466" t="s">
        <v>768</v>
      </c>
    </row>
    <row r="467" spans="1:6">
      <c r="C467" s="6">
        <f t="shared" si="22"/>
        <v>1.2919896640826873</v>
      </c>
      <c r="D467" s="7">
        <v>5</v>
      </c>
      <c r="E467" t="s">
        <v>35</v>
      </c>
    </row>
    <row r="468" spans="1:6">
      <c r="C468" s="6">
        <f t="shared" si="22"/>
        <v>1.0852713178294573</v>
      </c>
      <c r="D468" s="7">
        <v>4.2</v>
      </c>
      <c r="E468" t="s">
        <v>18</v>
      </c>
    </row>
    <row r="469" spans="1:6">
      <c r="C469" s="6">
        <f t="shared" si="22"/>
        <v>11.627906976744185</v>
      </c>
      <c r="D469" s="7">
        <v>45</v>
      </c>
      <c r="E469" t="s">
        <v>16</v>
      </c>
      <c r="F469" t="s">
        <v>769</v>
      </c>
    </row>
    <row r="470" spans="1:6">
      <c r="C470" s="6">
        <f t="shared" si="22"/>
        <v>7.7519379844961236</v>
      </c>
      <c r="D470" s="7">
        <v>30</v>
      </c>
      <c r="E470" t="s">
        <v>16</v>
      </c>
      <c r="F470" t="s">
        <v>770</v>
      </c>
    </row>
    <row r="471" spans="1:6">
      <c r="A471" s="1">
        <v>40307</v>
      </c>
      <c r="B471" s="6">
        <f>SUM(C471:C479)</f>
        <v>150.76227390180878</v>
      </c>
      <c r="C471" s="6">
        <v>35</v>
      </c>
      <c r="E471" t="s">
        <v>13</v>
      </c>
      <c r="F471" t="s">
        <v>640</v>
      </c>
    </row>
    <row r="472" spans="1:6">
      <c r="C472" s="6">
        <f t="shared" ref="C472:C479" si="23">IF(D472="","",D472/$B$3)</f>
        <v>12.919896640826874</v>
      </c>
      <c r="D472" s="7">
        <v>50</v>
      </c>
      <c r="E472" t="s">
        <v>12</v>
      </c>
    </row>
    <row r="473" spans="1:6">
      <c r="C473" s="6">
        <f t="shared" si="23"/>
        <v>12.661498708010335</v>
      </c>
      <c r="D473" s="7">
        <v>49</v>
      </c>
      <c r="E473" t="s">
        <v>15</v>
      </c>
    </row>
    <row r="474" spans="1:6">
      <c r="C474" s="6">
        <f t="shared" si="23"/>
        <v>20.671834625322997</v>
      </c>
      <c r="D474" s="7">
        <v>80</v>
      </c>
      <c r="E474" t="s">
        <v>50</v>
      </c>
      <c r="F474" t="s">
        <v>771</v>
      </c>
    </row>
    <row r="475" spans="1:6">
      <c r="C475" s="6">
        <f t="shared" si="23"/>
        <v>36.692506459948319</v>
      </c>
      <c r="D475" s="7">
        <v>142</v>
      </c>
      <c r="E475" t="s">
        <v>50</v>
      </c>
      <c r="F475" t="s">
        <v>941</v>
      </c>
    </row>
    <row r="476" spans="1:6">
      <c r="C476" s="6">
        <f t="shared" si="23"/>
        <v>7.2351421188630489</v>
      </c>
      <c r="D476" s="7">
        <v>28</v>
      </c>
      <c r="E476" t="s">
        <v>50</v>
      </c>
      <c r="F476" t="s">
        <v>772</v>
      </c>
    </row>
    <row r="477" spans="1:6">
      <c r="C477" s="6">
        <f t="shared" si="23"/>
        <v>11.886304909560723</v>
      </c>
      <c r="D477" s="7">
        <v>46</v>
      </c>
      <c r="E477" t="s">
        <v>50</v>
      </c>
      <c r="F477" t="s">
        <v>942</v>
      </c>
    </row>
    <row r="478" spans="1:6">
      <c r="C478" s="6">
        <f t="shared" si="23"/>
        <v>9.0439276485788103</v>
      </c>
      <c r="D478" s="7">
        <v>35</v>
      </c>
      <c r="E478" t="s">
        <v>14</v>
      </c>
      <c r="F478" t="s">
        <v>629</v>
      </c>
    </row>
    <row r="479" spans="1:6">
      <c r="C479" s="6">
        <f t="shared" si="23"/>
        <v>4.6511627906976747</v>
      </c>
      <c r="D479" s="7">
        <v>18</v>
      </c>
      <c r="E479" t="s">
        <v>14</v>
      </c>
      <c r="F479" t="s">
        <v>773</v>
      </c>
    </row>
    <row r="480" spans="1:6">
      <c r="A480" s="1">
        <v>40308</v>
      </c>
      <c r="B480" s="6">
        <f>SUM(C480:C490)</f>
        <v>110.21963824289406</v>
      </c>
      <c r="C480" s="6">
        <v>35</v>
      </c>
      <c r="E480" t="s">
        <v>13</v>
      </c>
      <c r="F480" t="s">
        <v>640</v>
      </c>
    </row>
    <row r="481" spans="1:6">
      <c r="C481" s="6">
        <f t="shared" ref="C481:C491" si="24">IF(D481="","",D481/$B$3)</f>
        <v>25.839793281653748</v>
      </c>
      <c r="D481" s="7">
        <v>100</v>
      </c>
      <c r="E481" t="s">
        <v>12</v>
      </c>
    </row>
    <row r="482" spans="1:6">
      <c r="C482" s="6">
        <f t="shared" si="24"/>
        <v>1.0852713178294573</v>
      </c>
      <c r="D482" s="7">
        <v>4.2</v>
      </c>
      <c r="E482" t="s">
        <v>18</v>
      </c>
    </row>
    <row r="483" spans="1:6">
      <c r="C483" s="6">
        <f t="shared" si="24"/>
        <v>0.93023255813953487</v>
      </c>
      <c r="D483" s="7">
        <v>3.6</v>
      </c>
      <c r="E483" t="s">
        <v>17</v>
      </c>
      <c r="F483" t="s">
        <v>632</v>
      </c>
    </row>
    <row r="484" spans="1:6">
      <c r="C484" s="6">
        <f t="shared" si="24"/>
        <v>7.2351421188630489</v>
      </c>
      <c r="D484" s="7">
        <v>28</v>
      </c>
      <c r="E484" t="s">
        <v>16</v>
      </c>
      <c r="F484" t="s">
        <v>684</v>
      </c>
    </row>
    <row r="485" spans="1:6">
      <c r="C485" s="6">
        <f t="shared" si="24"/>
        <v>3.8759689922480618</v>
      </c>
      <c r="D485" s="7">
        <v>15</v>
      </c>
      <c r="E485" t="s">
        <v>265</v>
      </c>
      <c r="F485" t="s">
        <v>52</v>
      </c>
    </row>
    <row r="486" spans="1:6">
      <c r="C486" s="6">
        <f t="shared" si="24"/>
        <v>8.2687338501291983</v>
      </c>
      <c r="D486" s="7">
        <v>32</v>
      </c>
      <c r="E486" t="s">
        <v>265</v>
      </c>
      <c r="F486" t="s">
        <v>774</v>
      </c>
    </row>
    <row r="487" spans="1:6">
      <c r="C487" s="6">
        <f t="shared" si="24"/>
        <v>2.1705426356589146</v>
      </c>
      <c r="D487" s="7">
        <v>8.4</v>
      </c>
      <c r="E487" t="s">
        <v>56</v>
      </c>
      <c r="F487" t="s">
        <v>66</v>
      </c>
    </row>
    <row r="488" spans="1:6">
      <c r="C488" s="6">
        <f t="shared" si="24"/>
        <v>0.62015503875968991</v>
      </c>
      <c r="D488" s="7">
        <v>2.4</v>
      </c>
      <c r="E488" t="s">
        <v>265</v>
      </c>
      <c r="F488" t="s">
        <v>497</v>
      </c>
    </row>
    <row r="489" spans="1:6">
      <c r="C489" s="6">
        <f t="shared" si="24"/>
        <v>21.705426356589147</v>
      </c>
      <c r="D489" s="7">
        <v>84</v>
      </c>
      <c r="E489" t="s">
        <v>16</v>
      </c>
      <c r="F489" t="s">
        <v>775</v>
      </c>
    </row>
    <row r="490" spans="1:6">
      <c r="C490" s="6">
        <f t="shared" si="24"/>
        <v>3.4883720930232558</v>
      </c>
      <c r="D490" s="7">
        <v>13.5</v>
      </c>
      <c r="E490" t="s">
        <v>265</v>
      </c>
      <c r="F490" t="s">
        <v>52</v>
      </c>
    </row>
    <row r="491" spans="1:6">
      <c r="A491" s="1">
        <v>40309</v>
      </c>
      <c r="B491" s="6">
        <f>SUM(C491:C507)</f>
        <v>3413.3808785529714</v>
      </c>
      <c r="C491" s="6">
        <f t="shared" si="24"/>
        <v>0.64599483204134367</v>
      </c>
      <c r="D491" s="7">
        <v>2.5</v>
      </c>
      <c r="E491" t="s">
        <v>265</v>
      </c>
      <c r="F491" t="s">
        <v>497</v>
      </c>
    </row>
    <row r="492" spans="1:6">
      <c r="C492" s="6">
        <v>30</v>
      </c>
      <c r="E492" t="s">
        <v>277</v>
      </c>
      <c r="F492" t="s">
        <v>776</v>
      </c>
    </row>
    <row r="493" spans="1:6">
      <c r="C493" s="6">
        <v>120</v>
      </c>
      <c r="E493" t="s">
        <v>277</v>
      </c>
      <c r="F493" t="s">
        <v>777</v>
      </c>
    </row>
    <row r="494" spans="1:6">
      <c r="C494" s="6">
        <v>800</v>
      </c>
      <c r="E494" t="s">
        <v>277</v>
      </c>
      <c r="F494" t="s">
        <v>778</v>
      </c>
    </row>
    <row r="495" spans="1:6">
      <c r="C495" s="6">
        <v>50</v>
      </c>
      <c r="E495" t="s">
        <v>277</v>
      </c>
      <c r="F495" t="s">
        <v>779</v>
      </c>
    </row>
    <row r="496" spans="1:6">
      <c r="C496" s="6">
        <v>78</v>
      </c>
      <c r="E496" t="s">
        <v>277</v>
      </c>
      <c r="F496" t="s">
        <v>780</v>
      </c>
    </row>
    <row r="497" spans="3:6">
      <c r="C497" s="41">
        <v>2145.1999999999998</v>
      </c>
      <c r="E497" t="s">
        <v>265</v>
      </c>
      <c r="F497" t="s">
        <v>781</v>
      </c>
    </row>
    <row r="498" spans="3:6">
      <c r="C498" s="6">
        <f t="shared" ref="C498:C502" si="25">IF(D498="","",D498/$B$3)</f>
        <v>3.1007751937984493</v>
      </c>
      <c r="D498" s="7">
        <v>12</v>
      </c>
      <c r="E498" t="s">
        <v>265</v>
      </c>
      <c r="F498" t="s">
        <v>52</v>
      </c>
    </row>
    <row r="499" spans="3:6">
      <c r="C499" s="6">
        <f t="shared" si="25"/>
        <v>2.0671834625322996</v>
      </c>
      <c r="D499" s="7">
        <v>8</v>
      </c>
      <c r="E499" t="s">
        <v>56</v>
      </c>
      <c r="F499" t="s">
        <v>608</v>
      </c>
    </row>
    <row r="500" spans="3:6">
      <c r="C500" s="6">
        <f t="shared" si="25"/>
        <v>15.891472868217054</v>
      </c>
      <c r="D500" s="7">
        <v>61.5</v>
      </c>
      <c r="E500" t="s">
        <v>50</v>
      </c>
      <c r="F500" t="s">
        <v>782</v>
      </c>
    </row>
    <row r="501" spans="3:6">
      <c r="C501" s="6">
        <f t="shared" si="25"/>
        <v>3.8759689922480618</v>
      </c>
      <c r="D501" s="7">
        <v>15</v>
      </c>
      <c r="E501" t="s">
        <v>265</v>
      </c>
      <c r="F501" t="s">
        <v>52</v>
      </c>
    </row>
    <row r="502" spans="3:6">
      <c r="C502" s="6">
        <f t="shared" si="25"/>
        <v>28.423772609819121</v>
      </c>
      <c r="D502" s="7">
        <v>110</v>
      </c>
      <c r="E502" t="s">
        <v>265</v>
      </c>
      <c r="F502" t="s">
        <v>610</v>
      </c>
    </row>
    <row r="503" spans="3:6">
      <c r="C503" s="6">
        <v>100</v>
      </c>
      <c r="E503" t="s">
        <v>265</v>
      </c>
      <c r="F503" t="s">
        <v>783</v>
      </c>
    </row>
    <row r="504" spans="3:6">
      <c r="C504" s="6">
        <f t="shared" ref="C504:C524" si="26">IF(D504="","",D504/$B$3)</f>
        <v>25.839793281653748</v>
      </c>
      <c r="D504" s="7">
        <v>100</v>
      </c>
      <c r="E504" t="s">
        <v>16</v>
      </c>
      <c r="F504" t="s">
        <v>784</v>
      </c>
    </row>
    <row r="505" spans="3:6">
      <c r="C505" s="6">
        <f t="shared" si="26"/>
        <v>6.4599483204134369</v>
      </c>
      <c r="D505" s="7">
        <v>25</v>
      </c>
      <c r="E505" t="s">
        <v>896</v>
      </c>
      <c r="F505" t="s">
        <v>943</v>
      </c>
    </row>
    <row r="506" spans="3:6">
      <c r="C506" s="6">
        <f t="shared" si="26"/>
        <v>3.6175710594315245</v>
      </c>
      <c r="D506" s="7">
        <v>14</v>
      </c>
      <c r="E506" t="s">
        <v>56</v>
      </c>
      <c r="F506" t="s">
        <v>785</v>
      </c>
    </row>
    <row r="507" spans="3:6">
      <c r="C507" s="6">
        <f t="shared" si="26"/>
        <v>0.25839793281653745</v>
      </c>
      <c r="D507" s="7">
        <v>1</v>
      </c>
      <c r="E507" t="s">
        <v>50</v>
      </c>
      <c r="F507" t="s">
        <v>786</v>
      </c>
    </row>
    <row r="508" spans="3:6">
      <c r="C508" s="6" t="str">
        <f t="shared" si="26"/>
        <v/>
      </c>
    </row>
    <row r="509" spans="3:6">
      <c r="C509" s="6" t="str">
        <f t="shared" si="26"/>
        <v/>
      </c>
    </row>
    <row r="510" spans="3:6">
      <c r="C510" s="6" t="str">
        <f t="shared" si="26"/>
        <v/>
      </c>
    </row>
    <row r="511" spans="3:6">
      <c r="C511" s="6" t="str">
        <f t="shared" si="26"/>
        <v/>
      </c>
    </row>
    <row r="512" spans="3:6">
      <c r="C512" s="6" t="str">
        <f t="shared" si="26"/>
        <v/>
      </c>
    </row>
    <row r="513" spans="3:3">
      <c r="C513" s="6" t="str">
        <f t="shared" si="26"/>
        <v/>
      </c>
    </row>
    <row r="514" spans="3:3">
      <c r="C514" s="6" t="str">
        <f t="shared" si="26"/>
        <v/>
      </c>
    </row>
    <row r="515" spans="3:3">
      <c r="C515" s="6" t="str">
        <f t="shared" si="26"/>
        <v/>
      </c>
    </row>
    <row r="516" spans="3:3">
      <c r="C516" s="6" t="str">
        <f t="shared" si="26"/>
        <v/>
      </c>
    </row>
    <row r="517" spans="3:3">
      <c r="C517" s="6" t="str">
        <f t="shared" si="26"/>
        <v/>
      </c>
    </row>
    <row r="518" spans="3:3">
      <c r="C518" s="6" t="str">
        <f t="shared" si="26"/>
        <v/>
      </c>
    </row>
    <row r="519" spans="3:3">
      <c r="C519" s="6" t="str">
        <f t="shared" si="26"/>
        <v/>
      </c>
    </row>
    <row r="520" spans="3:3">
      <c r="C520" s="6" t="str">
        <f t="shared" si="26"/>
        <v/>
      </c>
    </row>
    <row r="521" spans="3:3">
      <c r="C521" s="6" t="str">
        <f t="shared" si="26"/>
        <v/>
      </c>
    </row>
    <row r="522" spans="3:3">
      <c r="C522" s="6" t="str">
        <f t="shared" si="26"/>
        <v/>
      </c>
    </row>
    <row r="523" spans="3:3">
      <c r="C523" s="6" t="str">
        <f t="shared" si="26"/>
        <v/>
      </c>
    </row>
    <row r="524" spans="3:3">
      <c r="C524" s="6" t="str">
        <f t="shared" si="26"/>
        <v/>
      </c>
    </row>
  </sheetData>
  <mergeCells count="1">
    <mergeCell ref="H5:I5"/>
  </mergeCells>
  <conditionalFormatting sqref="C6:C507">
    <cfRule type="containsBlanks" dxfId="0" priority="1">
      <formula>LEN(TRIM(C6))=0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1"/>
  <sheetViews>
    <sheetView topLeftCell="F1" zoomScale="85" zoomScaleNormal="85" workbookViewId="0">
      <selection activeCell="X1" sqref="X1"/>
    </sheetView>
  </sheetViews>
  <sheetFormatPr defaultRowHeight="15"/>
  <cols>
    <col min="1" max="1" width="21.5703125" style="1" customWidth="1"/>
    <col min="2" max="2" width="10.42578125" style="6" bestFit="1" customWidth="1"/>
    <col min="6" max="6" width="14.140625" bestFit="1" customWidth="1"/>
  </cols>
  <sheetData>
    <row r="1" spans="1:6">
      <c r="B1" s="6" t="s">
        <v>889</v>
      </c>
      <c r="C1" t="s">
        <v>838</v>
      </c>
      <c r="D1" t="s">
        <v>839</v>
      </c>
      <c r="E1" t="s">
        <v>840</v>
      </c>
      <c r="F1" t="s">
        <v>894</v>
      </c>
    </row>
    <row r="2" spans="1:6">
      <c r="A2" s="1">
        <v>40021</v>
      </c>
      <c r="B2" s="6">
        <v>56</v>
      </c>
      <c r="C2" s="6">
        <f>AVERAGE(B2:B3)</f>
        <v>103.86500000000001</v>
      </c>
      <c r="D2" s="6">
        <f>AVERAGE(B2:B4)</f>
        <v>100.54333333333334</v>
      </c>
      <c r="E2" s="6">
        <f>AVERAGE(B2:B5)</f>
        <v>1009.4075</v>
      </c>
      <c r="F2" s="6">
        <f>B2</f>
        <v>56</v>
      </c>
    </row>
    <row r="3" spans="1:6">
      <c r="A3" s="1">
        <v>40022</v>
      </c>
      <c r="B3" s="6">
        <v>151.73000000000002</v>
      </c>
      <c r="C3" s="6">
        <f t="shared" ref="C3:C34" si="0">AVERAGE(B2:B4)</f>
        <v>100.54333333333334</v>
      </c>
      <c r="D3" s="6">
        <f>AVERAGE(B2:B5)</f>
        <v>1009.4075</v>
      </c>
      <c r="E3" s="6">
        <f>AVERAGE(B2:B6)</f>
        <v>865.31799999999998</v>
      </c>
      <c r="F3" s="6">
        <f>F2+B3</f>
        <v>207.73000000000002</v>
      </c>
    </row>
    <row r="4" spans="1:6">
      <c r="A4" s="1">
        <v>40023</v>
      </c>
      <c r="B4" s="6">
        <v>93.9</v>
      </c>
      <c r="C4" s="6">
        <f t="shared" si="0"/>
        <v>1327.21</v>
      </c>
      <c r="D4" s="6">
        <f t="shared" ref="D4:D35" si="1">AVERAGE(B2:B6)</f>
        <v>865.31799999999998</v>
      </c>
      <c r="E4" s="6">
        <f>AVERAGE(B2:B7)</f>
        <v>731.14961538461546</v>
      </c>
      <c r="F4" s="6">
        <f t="shared" ref="F4:F67" si="2">F3+B4</f>
        <v>301.63</v>
      </c>
    </row>
    <row r="5" spans="1:6">
      <c r="A5" s="1">
        <v>40024</v>
      </c>
      <c r="B5" s="6">
        <v>3736</v>
      </c>
      <c r="C5" s="6">
        <f>AVERAGE(B4:B6)</f>
        <v>1372.9533333333331</v>
      </c>
      <c r="D5" s="6">
        <f t="shared" si="1"/>
        <v>866.17953846153853</v>
      </c>
      <c r="E5" s="6">
        <f t="shared" ref="E5:E36" si="3">AVERAGE(B2:B8)</f>
        <v>629.337032967033</v>
      </c>
      <c r="F5" s="6">
        <f t="shared" si="2"/>
        <v>4037.63</v>
      </c>
    </row>
    <row r="6" spans="1:6">
      <c r="A6" s="1">
        <v>40025</v>
      </c>
      <c r="B6" s="6">
        <v>288.95999999999998</v>
      </c>
      <c r="C6" s="6">
        <f t="shared" si="0"/>
        <v>1361.7558974358974</v>
      </c>
      <c r="D6" s="6">
        <f t="shared" si="1"/>
        <v>839.52584615384603</v>
      </c>
      <c r="E6" s="6">
        <f t="shared" si="3"/>
        <v>631.75461538461536</v>
      </c>
      <c r="F6" s="6">
        <f t="shared" si="2"/>
        <v>4326.59</v>
      </c>
    </row>
    <row r="7" spans="1:6">
      <c r="A7" s="1">
        <v>40026</v>
      </c>
      <c r="B7" s="6">
        <v>60.307692307692307</v>
      </c>
      <c r="C7" s="6">
        <f t="shared" si="0"/>
        <v>122.57641025641026</v>
      </c>
      <c r="D7" s="6">
        <f t="shared" si="1"/>
        <v>835.33046153846158</v>
      </c>
      <c r="E7" s="6">
        <f t="shared" si="3"/>
        <v>621.96901098901094</v>
      </c>
      <c r="F7" s="6">
        <f t="shared" si="2"/>
        <v>4386.8976923076925</v>
      </c>
    </row>
    <row r="8" spans="1:6">
      <c r="A8" s="1">
        <v>40027</v>
      </c>
      <c r="B8" s="6">
        <v>18.46153846153846</v>
      </c>
      <c r="C8" s="6">
        <f t="shared" si="0"/>
        <v>50.564102564102562</v>
      </c>
      <c r="D8" s="6">
        <f t="shared" si="1"/>
        <v>104.77661538461538</v>
      </c>
      <c r="E8" s="6">
        <f t="shared" si="3"/>
        <v>622.45032967032967</v>
      </c>
      <c r="F8" s="6">
        <f t="shared" si="2"/>
        <v>4405.3592307692306</v>
      </c>
    </row>
    <row r="9" spans="1:6">
      <c r="A9" s="1">
        <v>40028</v>
      </c>
      <c r="B9" s="6">
        <v>72.92307692307692</v>
      </c>
      <c r="C9" s="6">
        <f t="shared" si="0"/>
        <v>58.205128205128212</v>
      </c>
      <c r="D9" s="6">
        <f t="shared" si="1"/>
        <v>66.438461538461539</v>
      </c>
      <c r="E9" s="6">
        <f t="shared" si="3"/>
        <v>103.70857142857142</v>
      </c>
      <c r="F9" s="6">
        <f t="shared" si="2"/>
        <v>4478.2823076923078</v>
      </c>
    </row>
    <row r="10" spans="1:6">
      <c r="A10" s="1">
        <v>40029</v>
      </c>
      <c r="B10" s="6">
        <v>83.230769230769241</v>
      </c>
      <c r="C10" s="6">
        <f t="shared" si="0"/>
        <v>84.474358974358978</v>
      </c>
      <c r="D10" s="6">
        <f t="shared" si="1"/>
        <v>75.338461538461544</v>
      </c>
      <c r="E10" s="6">
        <f t="shared" si="3"/>
        <v>90.895604395604394</v>
      </c>
      <c r="F10" s="6">
        <f t="shared" si="2"/>
        <v>4561.5130769230773</v>
      </c>
    </row>
    <row r="11" spans="1:6">
      <c r="A11" s="1">
        <v>40030</v>
      </c>
      <c r="B11" s="6">
        <v>97.269230769230774</v>
      </c>
      <c r="C11" s="6">
        <f t="shared" si="0"/>
        <v>95.102564102564102</v>
      </c>
      <c r="D11" s="6">
        <f t="shared" si="1"/>
        <v>111.5</v>
      </c>
      <c r="E11" s="6">
        <f t="shared" si="3"/>
        <v>220.71428571428572</v>
      </c>
      <c r="F11" s="6">
        <f t="shared" si="2"/>
        <v>4658.7823076923078</v>
      </c>
    </row>
    <row r="12" spans="1:6">
      <c r="A12" s="1">
        <v>40031</v>
      </c>
      <c r="B12" s="6">
        <v>104.80769230769231</v>
      </c>
      <c r="C12" s="6">
        <f t="shared" si="0"/>
        <v>133.7820512820513</v>
      </c>
      <c r="D12" s="6">
        <f t="shared" si="1"/>
        <v>290.72307692307692</v>
      </c>
      <c r="E12" s="6">
        <f t="shared" si="3"/>
        <v>221.6098901098901</v>
      </c>
      <c r="F12" s="6">
        <f t="shared" si="2"/>
        <v>4763.59</v>
      </c>
    </row>
    <row r="13" spans="1:6">
      <c r="A13" s="1">
        <v>40032</v>
      </c>
      <c r="B13" s="6">
        <v>199.26923076923077</v>
      </c>
      <c r="C13" s="6">
        <f t="shared" si="0"/>
        <v>424.37179487179486</v>
      </c>
      <c r="D13" s="6">
        <f t="shared" si="1"/>
        <v>279.02307692307693</v>
      </c>
      <c r="E13" s="6">
        <f t="shared" si="3"/>
        <v>225.62263736263736</v>
      </c>
      <c r="F13" s="6">
        <f t="shared" si="2"/>
        <v>4962.8592307692306</v>
      </c>
    </row>
    <row r="14" spans="1:6">
      <c r="A14" s="1">
        <v>40033</v>
      </c>
      <c r="B14" s="6">
        <v>969.03846153846143</v>
      </c>
      <c r="C14" s="6">
        <f t="shared" si="0"/>
        <v>397.67948717948713</v>
      </c>
      <c r="D14" s="6">
        <f t="shared" si="1"/>
        <v>279.77169230769232</v>
      </c>
      <c r="E14" s="6">
        <f t="shared" si="3"/>
        <v>220.23802197802198</v>
      </c>
      <c r="F14" s="6">
        <f t="shared" si="2"/>
        <v>5931.8976923076916</v>
      </c>
    </row>
    <row r="15" spans="1:6">
      <c r="A15" s="1">
        <v>40034</v>
      </c>
      <c r="B15" s="6">
        <v>24.730769230769234</v>
      </c>
      <c r="C15" s="6">
        <f t="shared" si="0"/>
        <v>364.9271794871795</v>
      </c>
      <c r="D15" s="6">
        <f t="shared" si="1"/>
        <v>267.91784615384614</v>
      </c>
      <c r="E15" s="6">
        <f t="shared" si="3"/>
        <v>221.09670329670328</v>
      </c>
      <c r="F15" s="6">
        <f t="shared" si="2"/>
        <v>5956.6284615384611</v>
      </c>
    </row>
    <row r="16" spans="1:6">
      <c r="A16" s="1">
        <v>40035</v>
      </c>
      <c r="B16" s="6">
        <v>101.01230769230769</v>
      </c>
      <c r="C16" s="6">
        <f t="shared" si="0"/>
        <v>57.093846153846158</v>
      </c>
      <c r="D16" s="6">
        <f t="shared" si="1"/>
        <v>248.71999999999997</v>
      </c>
      <c r="E16" s="6">
        <f t="shared" si="3"/>
        <v>220.50505494505492</v>
      </c>
      <c r="F16" s="6">
        <f t="shared" si="2"/>
        <v>6057.6407692307685</v>
      </c>
    </row>
    <row r="17" spans="1:6">
      <c r="A17" s="1">
        <v>40036</v>
      </c>
      <c r="B17" s="6">
        <v>45.53846153846154</v>
      </c>
      <c r="C17" s="6">
        <f t="shared" si="0"/>
        <v>83.276923076923069</v>
      </c>
      <c r="D17" s="6">
        <f t="shared" si="1"/>
        <v>75.04553846153847</v>
      </c>
      <c r="E17" s="6">
        <f t="shared" si="3"/>
        <v>200.58373626373623</v>
      </c>
      <c r="F17" s="6">
        <f t="shared" si="2"/>
        <v>6103.1792307692303</v>
      </c>
    </row>
    <row r="18" spans="1:6">
      <c r="A18" s="1">
        <v>40037</v>
      </c>
      <c r="B18" s="6">
        <v>103.27999999999999</v>
      </c>
      <c r="C18" s="6">
        <f t="shared" si="0"/>
        <v>83.161538461538456</v>
      </c>
      <c r="D18" s="6">
        <f t="shared" si="1"/>
        <v>82.063384615384606</v>
      </c>
      <c r="E18" s="6">
        <f t="shared" si="3"/>
        <v>78.094725274725278</v>
      </c>
      <c r="F18" s="6">
        <f t="shared" si="2"/>
        <v>6206.4592307692301</v>
      </c>
    </row>
    <row r="19" spans="1:6">
      <c r="A19" s="1">
        <v>40038</v>
      </c>
      <c r="B19" s="6">
        <v>100.66615384615385</v>
      </c>
      <c r="C19" s="6">
        <f t="shared" si="0"/>
        <v>87.922051282051271</v>
      </c>
      <c r="D19" s="6">
        <f t="shared" si="1"/>
        <v>84.183999999999997</v>
      </c>
      <c r="E19" s="6">
        <f t="shared" si="3"/>
        <v>78.990329670329658</v>
      </c>
      <c r="F19" s="6">
        <f t="shared" si="2"/>
        <v>6307.1253846153841</v>
      </c>
    </row>
    <row r="20" spans="1:6">
      <c r="A20" s="1">
        <v>40039</v>
      </c>
      <c r="B20" s="6">
        <v>59.819999999999993</v>
      </c>
      <c r="C20" s="6">
        <f t="shared" si="0"/>
        <v>90.700512820512813</v>
      </c>
      <c r="D20" s="6">
        <f t="shared" si="1"/>
        <v>81.276307692307682</v>
      </c>
      <c r="E20" s="6">
        <f t="shared" si="3"/>
        <v>79.549010989010981</v>
      </c>
      <c r="F20" s="6">
        <f t="shared" si="2"/>
        <v>6366.9453846153838</v>
      </c>
    </row>
    <row r="21" spans="1:6">
      <c r="A21" s="1">
        <v>40040</v>
      </c>
      <c r="B21" s="6">
        <v>111.61538461538461</v>
      </c>
      <c r="C21" s="6">
        <f t="shared" si="0"/>
        <v>67.478461538461531</v>
      </c>
      <c r="D21" s="6">
        <f t="shared" si="1"/>
        <v>81.604923076923072</v>
      </c>
      <c r="E21" s="6">
        <f t="shared" si="3"/>
        <v>80.461098901098893</v>
      </c>
      <c r="F21" s="6">
        <f t="shared" si="2"/>
        <v>6478.5607692307685</v>
      </c>
    </row>
    <row r="22" spans="1:6">
      <c r="A22" s="1">
        <v>40041</v>
      </c>
      <c r="B22" s="6">
        <v>31</v>
      </c>
      <c r="C22" s="6">
        <f t="shared" si="0"/>
        <v>82.512820512820511</v>
      </c>
      <c r="D22" s="6">
        <f t="shared" si="1"/>
        <v>71.856307692307695</v>
      </c>
      <c r="E22" s="6">
        <f t="shared" si="3"/>
        <v>81.454065934065923</v>
      </c>
      <c r="F22" s="6">
        <f t="shared" si="2"/>
        <v>6509.5607692307685</v>
      </c>
    </row>
    <row r="23" spans="1:6">
      <c r="A23" s="1">
        <v>40042</v>
      </c>
      <c r="B23" s="6">
        <v>104.92307692307693</v>
      </c>
      <c r="C23" s="6">
        <f t="shared" si="0"/>
        <v>62.61538461538462</v>
      </c>
      <c r="D23" s="6">
        <f t="shared" si="1"/>
        <v>81.938461538461539</v>
      </c>
      <c r="E23" s="6">
        <f t="shared" si="3"/>
        <v>79.139120879120881</v>
      </c>
      <c r="F23" s="6">
        <f t="shared" si="2"/>
        <v>6614.4838461538457</v>
      </c>
    </row>
    <row r="24" spans="1:6">
      <c r="A24" s="1">
        <v>40043</v>
      </c>
      <c r="B24" s="6">
        <v>51.92307692307692</v>
      </c>
      <c r="C24" s="6">
        <f t="shared" si="0"/>
        <v>89.025641025641036</v>
      </c>
      <c r="D24" s="6">
        <f t="shared" si="1"/>
        <v>76.507692307692309</v>
      </c>
      <c r="E24" s="6">
        <f t="shared" si="3"/>
        <v>84.439560439560438</v>
      </c>
      <c r="F24" s="6">
        <f t="shared" si="2"/>
        <v>6666.4069230769228</v>
      </c>
    </row>
    <row r="25" spans="1:6">
      <c r="A25" s="1">
        <v>40044</v>
      </c>
      <c r="B25" s="6">
        <v>110.23076923076921</v>
      </c>
      <c r="C25" s="6">
        <f t="shared" si="0"/>
        <v>82.20512820512819</v>
      </c>
      <c r="D25" s="6">
        <f t="shared" si="1"/>
        <v>89.692307692307693</v>
      </c>
      <c r="E25" s="6">
        <f t="shared" si="3"/>
        <v>83.010989010989007</v>
      </c>
      <c r="F25" s="6">
        <f t="shared" si="2"/>
        <v>6776.6376923076923</v>
      </c>
    </row>
    <row r="26" spans="1:6">
      <c r="A26" s="1">
        <v>40045</v>
      </c>
      <c r="B26" s="6">
        <v>84.461538461538453</v>
      </c>
      <c r="C26" s="6">
        <f t="shared" si="0"/>
        <v>97.20512820512819</v>
      </c>
      <c r="D26" s="6">
        <f t="shared" si="1"/>
        <v>89.030769230769209</v>
      </c>
      <c r="E26" s="6">
        <f t="shared" si="3"/>
        <v>92.384615384615387</v>
      </c>
      <c r="F26" s="6">
        <f t="shared" si="2"/>
        <v>6861.0992307692304</v>
      </c>
    </row>
    <row r="27" spans="1:6">
      <c r="A27" s="1">
        <v>40046</v>
      </c>
      <c r="B27" s="6">
        <v>96.92307692307692</v>
      </c>
      <c r="C27" s="6">
        <f t="shared" si="0"/>
        <v>94.333333333333314</v>
      </c>
      <c r="D27" s="6">
        <f t="shared" si="1"/>
        <v>97.969230769230762</v>
      </c>
      <c r="E27" s="6">
        <f t="shared" si="3"/>
        <v>89.703296703296701</v>
      </c>
      <c r="F27" s="6">
        <f t="shared" si="2"/>
        <v>6958.0223076923075</v>
      </c>
    </row>
    <row r="28" spans="1:6">
      <c r="A28" s="1">
        <v>40047</v>
      </c>
      <c r="B28" s="6">
        <v>101.6153846153846</v>
      </c>
      <c r="C28" s="6">
        <f t="shared" si="0"/>
        <v>98.384615384615373</v>
      </c>
      <c r="D28" s="6">
        <f t="shared" si="1"/>
        <v>93.153846153846146</v>
      </c>
      <c r="E28" s="6">
        <f t="shared" si="3"/>
        <v>111.00153846153846</v>
      </c>
      <c r="F28" s="6">
        <f t="shared" si="2"/>
        <v>7059.6376923076923</v>
      </c>
    </row>
    <row r="29" spans="1:6">
      <c r="A29" s="1">
        <v>40048</v>
      </c>
      <c r="B29" s="6">
        <v>96.615384615384613</v>
      </c>
      <c r="C29" s="6">
        <f t="shared" si="0"/>
        <v>94.794871794871781</v>
      </c>
      <c r="D29" s="6">
        <f t="shared" si="1"/>
        <v>116.4636923076923</v>
      </c>
      <c r="E29" s="6">
        <f t="shared" si="3"/>
        <v>109.85868131868132</v>
      </c>
      <c r="F29" s="6">
        <f t="shared" si="2"/>
        <v>7156.2530769230771</v>
      </c>
    </row>
    <row r="30" spans="1:6">
      <c r="A30" s="1">
        <v>40049</v>
      </c>
      <c r="B30" s="6">
        <v>86.15384615384616</v>
      </c>
      <c r="C30" s="6">
        <f t="shared" si="0"/>
        <v>127.92666666666666</v>
      </c>
      <c r="D30" s="6">
        <f t="shared" si="1"/>
        <v>117.52523076923076</v>
      </c>
      <c r="E30" s="6">
        <f t="shared" si="3"/>
        <v>110.07846153846153</v>
      </c>
      <c r="F30" s="6">
        <f t="shared" si="2"/>
        <v>7242.4069230769228</v>
      </c>
    </row>
    <row r="31" spans="1:6">
      <c r="A31" s="1">
        <v>40050</v>
      </c>
      <c r="B31" s="6">
        <v>201.01076923076923</v>
      </c>
      <c r="C31" s="6">
        <f t="shared" si="0"/>
        <v>129.79846153846154</v>
      </c>
      <c r="D31" s="6">
        <f t="shared" si="1"/>
        <v>114.40215384615385</v>
      </c>
      <c r="E31" s="6">
        <f t="shared" si="3"/>
        <v>124.69384615384615</v>
      </c>
      <c r="F31" s="6">
        <f t="shared" si="2"/>
        <v>7443.4176923076921</v>
      </c>
    </row>
    <row r="32" spans="1:6">
      <c r="A32" s="1">
        <v>40051</v>
      </c>
      <c r="B32" s="6">
        <v>102.23076923076923</v>
      </c>
      <c r="C32" s="6">
        <f t="shared" si="0"/>
        <v>129.74717948717947</v>
      </c>
      <c r="D32" s="6">
        <f t="shared" si="1"/>
        <v>134.92523076923075</v>
      </c>
      <c r="E32" s="6">
        <f t="shared" si="3"/>
        <v>132.34219780219783</v>
      </c>
      <c r="F32" s="6">
        <f t="shared" si="2"/>
        <v>7545.6484615384616</v>
      </c>
    </row>
    <row r="33" spans="1:6">
      <c r="A33" s="1">
        <v>40052</v>
      </c>
      <c r="B33" s="6">
        <v>86</v>
      </c>
      <c r="C33" s="6">
        <f t="shared" si="0"/>
        <v>129.15384615384616</v>
      </c>
      <c r="D33" s="6">
        <f t="shared" si="1"/>
        <v>148.72523076923076</v>
      </c>
      <c r="E33" s="6">
        <f t="shared" si="3"/>
        <v>131.36417582417582</v>
      </c>
      <c r="F33" s="6">
        <f t="shared" si="2"/>
        <v>7631.6484615384616</v>
      </c>
    </row>
    <row r="34" spans="1:6">
      <c r="A34" s="1">
        <v>40053</v>
      </c>
      <c r="B34" s="6">
        <v>199.23076923076923</v>
      </c>
      <c r="C34" s="6">
        <f t="shared" si="0"/>
        <v>146.7948717948718</v>
      </c>
      <c r="D34" s="6">
        <f t="shared" si="1"/>
        <v>126.4769230769231</v>
      </c>
      <c r="E34" s="6">
        <f t="shared" si="3"/>
        <v>127.83670329670328</v>
      </c>
      <c r="F34" s="6">
        <f t="shared" si="2"/>
        <v>7830.8792307692311</v>
      </c>
    </row>
    <row r="35" spans="1:6">
      <c r="A35" s="1">
        <v>40054</v>
      </c>
      <c r="B35" s="6">
        <v>155.15384615384619</v>
      </c>
      <c r="C35" s="6">
        <f t="shared" ref="C35:C66" si="4">AVERAGE(B34:B36)</f>
        <v>148.05128205128207</v>
      </c>
      <c r="D35" s="6">
        <f t="shared" si="1"/>
        <v>118.32307692307693</v>
      </c>
      <c r="E35" s="6">
        <f t="shared" si="3"/>
        <v>113.51648351648353</v>
      </c>
      <c r="F35" s="6">
        <f t="shared" si="2"/>
        <v>7986.0330769230768</v>
      </c>
    </row>
    <row r="36" spans="1:6">
      <c r="A36" s="1">
        <v>40055</v>
      </c>
      <c r="B36" s="6">
        <v>89.769230769230774</v>
      </c>
      <c r="C36" s="6">
        <f t="shared" si="4"/>
        <v>102.12820512820514</v>
      </c>
      <c r="D36" s="6">
        <f t="shared" ref="D36:D67" si="5">AVERAGE(B34:B38)</f>
        <v>121.2769230769231</v>
      </c>
      <c r="E36" s="6">
        <f t="shared" si="3"/>
        <v>120.01208791208794</v>
      </c>
      <c r="F36" s="6">
        <f t="shared" si="2"/>
        <v>8075.8023076923073</v>
      </c>
    </row>
    <row r="37" spans="1:6">
      <c r="A37" s="1">
        <v>40056</v>
      </c>
      <c r="B37" s="6">
        <v>61.461538461538467</v>
      </c>
      <c r="C37" s="6">
        <f t="shared" si="4"/>
        <v>84</v>
      </c>
      <c r="D37" s="6">
        <f t="shared" si="5"/>
        <v>110.97076923076925</v>
      </c>
      <c r="E37" s="6">
        <f t="shared" ref="E37:E68" si="6">AVERAGE(B34:B40)</f>
        <v>117.79065934065936</v>
      </c>
      <c r="F37" s="6">
        <f t="shared" si="2"/>
        <v>8137.2638461538454</v>
      </c>
    </row>
    <row r="38" spans="1:6">
      <c r="A38" s="1">
        <v>40057</v>
      </c>
      <c r="B38" s="6">
        <v>100.76923076923077</v>
      </c>
      <c r="C38" s="6">
        <f t="shared" si="4"/>
        <v>103.3102564102564</v>
      </c>
      <c r="D38" s="6">
        <f t="shared" si="5"/>
        <v>94.03</v>
      </c>
      <c r="E38" s="6">
        <f t="shared" si="6"/>
        <v>193.80769230769232</v>
      </c>
      <c r="F38" s="6">
        <f t="shared" si="2"/>
        <v>8238.0330769230768</v>
      </c>
    </row>
    <row r="39" spans="1:6">
      <c r="A39" s="1">
        <v>40058</v>
      </c>
      <c r="B39" s="6">
        <v>147.69999999999999</v>
      </c>
      <c r="C39" s="6">
        <f t="shared" si="4"/>
        <v>106.30641025641025</v>
      </c>
      <c r="D39" s="6">
        <f t="shared" si="5"/>
        <v>222.34615384615387</v>
      </c>
      <c r="E39" s="6">
        <f t="shared" si="6"/>
        <v>181.47857142857143</v>
      </c>
      <c r="F39" s="6">
        <f t="shared" si="2"/>
        <v>8385.7330769230775</v>
      </c>
    </row>
    <row r="40" spans="1:6">
      <c r="A40" s="1">
        <v>40059</v>
      </c>
      <c r="B40" s="6">
        <v>70.45</v>
      </c>
      <c r="C40" s="6">
        <f t="shared" si="4"/>
        <v>316.5</v>
      </c>
      <c r="D40" s="6">
        <f t="shared" si="5"/>
        <v>223.82384615384612</v>
      </c>
      <c r="E40" s="6">
        <f t="shared" si="6"/>
        <v>181.06153846153845</v>
      </c>
      <c r="F40" s="6">
        <f t="shared" si="2"/>
        <v>8456.1830769230783</v>
      </c>
    </row>
    <row r="41" spans="1:6">
      <c r="A41" s="1">
        <v>40060</v>
      </c>
      <c r="B41" s="6">
        <v>731.35</v>
      </c>
      <c r="C41" s="6">
        <f t="shared" si="4"/>
        <v>290.2166666666667</v>
      </c>
      <c r="D41" s="6">
        <f t="shared" si="5"/>
        <v>221.04000000000002</v>
      </c>
      <c r="E41" s="6">
        <f t="shared" si="6"/>
        <v>180.6884615384615</v>
      </c>
      <c r="F41" s="6">
        <f t="shared" si="2"/>
        <v>9187.5330769230786</v>
      </c>
    </row>
    <row r="42" spans="1:6">
      <c r="A42" s="1">
        <v>40061</v>
      </c>
      <c r="B42" s="6">
        <v>68.849999999999994</v>
      </c>
      <c r="C42" s="6">
        <f t="shared" si="4"/>
        <v>295.68333333333334</v>
      </c>
      <c r="D42" s="6">
        <f t="shared" si="5"/>
        <v>203.27000000000004</v>
      </c>
      <c r="E42" s="6">
        <f t="shared" si="6"/>
        <v>194.9892857142857</v>
      </c>
      <c r="F42" s="6">
        <f t="shared" si="2"/>
        <v>9256.383076923079</v>
      </c>
    </row>
    <row r="43" spans="1:6">
      <c r="A43" s="1">
        <v>40062</v>
      </c>
      <c r="B43" s="6">
        <v>86.85</v>
      </c>
      <c r="C43" s="6">
        <f t="shared" si="4"/>
        <v>71.516666666666666</v>
      </c>
      <c r="D43" s="6">
        <f t="shared" si="5"/>
        <v>229.35500000000002</v>
      </c>
      <c r="E43" s="6">
        <f t="shared" si="6"/>
        <v>192.35357142857146</v>
      </c>
      <c r="F43" s="6">
        <f t="shared" si="2"/>
        <v>9343.2330769230794</v>
      </c>
    </row>
    <row r="44" spans="1:6">
      <c r="A44" s="1">
        <v>40063</v>
      </c>
      <c r="B44" s="6">
        <v>58.85</v>
      </c>
      <c r="C44" s="6">
        <f t="shared" si="4"/>
        <v>115.52499999999999</v>
      </c>
      <c r="D44" s="6">
        <f t="shared" si="5"/>
        <v>108.93499999999999</v>
      </c>
      <c r="E44" s="6">
        <f t="shared" si="6"/>
        <v>206.33214285714286</v>
      </c>
      <c r="F44" s="6">
        <f t="shared" si="2"/>
        <v>9402.0830769230797</v>
      </c>
    </row>
    <row r="45" spans="1:6">
      <c r="A45" s="1">
        <v>40064</v>
      </c>
      <c r="B45" s="6">
        <v>200.875</v>
      </c>
      <c r="C45" s="6">
        <f t="shared" si="4"/>
        <v>129.65833333333333</v>
      </c>
      <c r="D45" s="6">
        <f t="shared" si="5"/>
        <v>128.82499999999999</v>
      </c>
      <c r="E45" s="6">
        <f t="shared" si="6"/>
        <v>109.78430735930735</v>
      </c>
      <c r="F45" s="6">
        <f t="shared" si="2"/>
        <v>9602.9580769230797</v>
      </c>
    </row>
    <row r="46" spans="1:6">
      <c r="A46" s="1">
        <v>40065</v>
      </c>
      <c r="B46" s="6">
        <v>129.25</v>
      </c>
      <c r="C46" s="6">
        <f t="shared" si="4"/>
        <v>166.14166666666668</v>
      </c>
      <c r="D46" s="6">
        <f t="shared" si="5"/>
        <v>122.55803030303032</v>
      </c>
      <c r="E46" s="6">
        <f t="shared" si="6"/>
        <v>108.95292207792207</v>
      </c>
      <c r="F46" s="6">
        <f t="shared" si="2"/>
        <v>9732.2080769230797</v>
      </c>
    </row>
    <row r="47" spans="1:6">
      <c r="A47" s="1">
        <v>40066</v>
      </c>
      <c r="B47" s="6">
        <v>168.3</v>
      </c>
      <c r="C47" s="6">
        <f t="shared" si="4"/>
        <v>117.68838383838384</v>
      </c>
      <c r="D47" s="6">
        <f t="shared" si="5"/>
        <v>123.39409090909092</v>
      </c>
      <c r="E47" s="6">
        <f t="shared" si="6"/>
        <v>101.56742424242425</v>
      </c>
      <c r="F47" s="6">
        <f t="shared" si="2"/>
        <v>9900.508076923079</v>
      </c>
    </row>
    <row r="48" spans="1:6">
      <c r="A48" s="1">
        <v>40067</v>
      </c>
      <c r="B48" s="6">
        <v>55.515151515151516</v>
      </c>
      <c r="C48" s="6">
        <f t="shared" si="4"/>
        <v>95.615151515151524</v>
      </c>
      <c r="D48" s="6">
        <f t="shared" si="5"/>
        <v>90.24939393939394</v>
      </c>
      <c r="E48" s="6">
        <f t="shared" si="6"/>
        <v>96.467640692640686</v>
      </c>
      <c r="F48" s="6">
        <f t="shared" si="2"/>
        <v>9956.0232284382309</v>
      </c>
    </row>
    <row r="49" spans="1:6">
      <c r="A49" s="1">
        <v>40068</v>
      </c>
      <c r="B49" s="6">
        <v>63.030303030303038</v>
      </c>
      <c r="C49" s="6">
        <f t="shared" si="4"/>
        <v>51.232323232323239</v>
      </c>
      <c r="D49" s="6">
        <f t="shared" si="5"/>
        <v>69.029696969696971</v>
      </c>
      <c r="E49" s="6">
        <f t="shared" si="6"/>
        <v>79.996320346320346</v>
      </c>
      <c r="F49" s="6">
        <f t="shared" si="2"/>
        <v>10019.053531468535</v>
      </c>
    </row>
    <row r="50" spans="1:6">
      <c r="A50" s="1">
        <v>40069</v>
      </c>
      <c r="B50" s="6">
        <v>35.151515151515149</v>
      </c>
      <c r="C50" s="6">
        <f t="shared" si="4"/>
        <v>40.44444444444445</v>
      </c>
      <c r="D50" s="6">
        <f t="shared" si="5"/>
        <v>52.484848484848484</v>
      </c>
      <c r="E50" s="6">
        <f t="shared" si="6"/>
        <v>73.116450216450204</v>
      </c>
      <c r="F50" s="6">
        <f t="shared" si="2"/>
        <v>10054.205046620051</v>
      </c>
    </row>
    <row r="51" spans="1:6">
      <c r="A51" s="1">
        <v>40070</v>
      </c>
      <c r="B51" s="6">
        <v>23.151515151515152</v>
      </c>
      <c r="C51" s="6">
        <f t="shared" si="4"/>
        <v>47.959595959595958</v>
      </c>
      <c r="D51" s="6">
        <f t="shared" si="5"/>
        <v>57.6</v>
      </c>
      <c r="E51" s="6">
        <f t="shared" si="6"/>
        <v>62.761904761904759</v>
      </c>
      <c r="F51" s="6">
        <f t="shared" si="2"/>
        <v>10077.356561771567</v>
      </c>
    </row>
    <row r="52" spans="1:6">
      <c r="A52" s="1">
        <v>40071</v>
      </c>
      <c r="B52" s="6">
        <v>85.575757575757564</v>
      </c>
      <c r="C52" s="6">
        <f t="shared" si="4"/>
        <v>63.272727272727273</v>
      </c>
      <c r="D52" s="6">
        <f t="shared" si="5"/>
        <v>64.157575757575756</v>
      </c>
      <c r="E52" s="6">
        <f t="shared" si="6"/>
        <v>60.718614718614717</v>
      </c>
      <c r="F52" s="6">
        <f t="shared" si="2"/>
        <v>10162.932319347325</v>
      </c>
    </row>
    <row r="53" spans="1:6">
      <c r="A53" s="1">
        <v>40072</v>
      </c>
      <c r="B53" s="6">
        <v>81.090909090909093</v>
      </c>
      <c r="C53" s="6">
        <f t="shared" si="4"/>
        <v>87.494949494949481</v>
      </c>
      <c r="D53" s="6">
        <f t="shared" si="5"/>
        <v>65.36969696969696</v>
      </c>
      <c r="E53" s="6">
        <f t="shared" si="6"/>
        <v>59.324675324675312</v>
      </c>
      <c r="F53" s="6">
        <f t="shared" si="2"/>
        <v>10244.023228438235</v>
      </c>
    </row>
    <row r="54" spans="1:6">
      <c r="A54" s="1">
        <v>40073</v>
      </c>
      <c r="B54" s="6">
        <v>95.818181818181799</v>
      </c>
      <c r="C54" s="6">
        <f t="shared" si="4"/>
        <v>72.707070707070699</v>
      </c>
      <c r="D54" s="6">
        <f t="shared" si="5"/>
        <v>71.393939393939377</v>
      </c>
      <c r="E54" s="6">
        <f t="shared" si="6"/>
        <v>64.627705627705623</v>
      </c>
      <c r="F54" s="6">
        <f t="shared" si="2"/>
        <v>10339.841410256417</v>
      </c>
    </row>
    <row r="55" spans="1:6">
      <c r="A55" s="1">
        <v>40074</v>
      </c>
      <c r="B55" s="6">
        <v>41.212121212121211</v>
      </c>
      <c r="C55" s="6">
        <f t="shared" si="4"/>
        <v>63.434343434343418</v>
      </c>
      <c r="D55" s="6">
        <f t="shared" si="5"/>
        <v>68.73333333333332</v>
      </c>
      <c r="E55" s="6">
        <f t="shared" si="6"/>
        <v>67.754112554112538</v>
      </c>
      <c r="F55" s="6">
        <f t="shared" si="2"/>
        <v>10381.053531468538</v>
      </c>
    </row>
    <row r="56" spans="1:6">
      <c r="A56" s="1">
        <v>40075</v>
      </c>
      <c r="B56" s="6">
        <v>53.272727272727266</v>
      </c>
      <c r="C56" s="6">
        <f t="shared" si="4"/>
        <v>55.585858585858581</v>
      </c>
      <c r="D56" s="6">
        <f t="shared" si="5"/>
        <v>61.522424242424222</v>
      </c>
      <c r="E56" s="6">
        <f t="shared" si="6"/>
        <v>70.734025974025968</v>
      </c>
      <c r="F56" s="6">
        <f t="shared" si="2"/>
        <v>10434.326258741266</v>
      </c>
    </row>
    <row r="57" spans="1:6">
      <c r="A57" s="1">
        <v>40076</v>
      </c>
      <c r="B57" s="6">
        <v>72.27272727272728</v>
      </c>
      <c r="C57" s="6">
        <f t="shared" si="4"/>
        <v>56.860606060606052</v>
      </c>
      <c r="D57" s="6">
        <f t="shared" si="5"/>
        <v>63.645818181818186</v>
      </c>
      <c r="E57" s="6">
        <f t="shared" si="6"/>
        <v>79.963463203463192</v>
      </c>
      <c r="F57" s="6">
        <f t="shared" si="2"/>
        <v>10506.598986013994</v>
      </c>
    </row>
    <row r="58" spans="1:6">
      <c r="A58" s="1">
        <v>40077</v>
      </c>
      <c r="B58" s="6">
        <v>45.036363636363632</v>
      </c>
      <c r="C58" s="6">
        <f t="shared" si="4"/>
        <v>74.581414141414143</v>
      </c>
      <c r="D58" s="6">
        <f t="shared" si="5"/>
        <v>84.542787878787891</v>
      </c>
      <c r="E58" s="6">
        <f t="shared" si="6"/>
        <v>76.491601731601733</v>
      </c>
      <c r="F58" s="6">
        <f t="shared" si="2"/>
        <v>10551.635349650358</v>
      </c>
    </row>
    <row r="59" spans="1:6">
      <c r="A59" s="1">
        <v>40078</v>
      </c>
      <c r="B59" s="6">
        <v>106.43515151515153</v>
      </c>
      <c r="C59" s="6">
        <f t="shared" si="4"/>
        <v>99.056161616161646</v>
      </c>
      <c r="D59" s="6">
        <f t="shared" si="5"/>
        <v>88.191272727272732</v>
      </c>
      <c r="E59" s="6">
        <f t="shared" si="6"/>
        <v>74.644155844155847</v>
      </c>
      <c r="F59" s="6">
        <f t="shared" si="2"/>
        <v>10658.07050116551</v>
      </c>
    </row>
    <row r="60" spans="1:6">
      <c r="A60" s="1">
        <v>40079</v>
      </c>
      <c r="B60" s="6">
        <v>145.69696969696972</v>
      </c>
      <c r="C60" s="6">
        <f t="shared" si="4"/>
        <v>107.88242424242428</v>
      </c>
      <c r="D60" s="6">
        <f t="shared" si="5"/>
        <v>79.392727272727285</v>
      </c>
      <c r="E60" s="6">
        <f t="shared" si="6"/>
        <v>76.819480519480521</v>
      </c>
      <c r="F60" s="6">
        <f t="shared" si="2"/>
        <v>10803.76747086248</v>
      </c>
    </row>
    <row r="61" spans="1:6">
      <c r="A61" s="1">
        <v>40080</v>
      </c>
      <c r="B61" s="6">
        <v>71.51515151515153</v>
      </c>
      <c r="C61" s="6">
        <f t="shared" si="4"/>
        <v>81.830707070707078</v>
      </c>
      <c r="D61" s="6">
        <f t="shared" si="5"/>
        <v>84.085454545454553</v>
      </c>
      <c r="E61" s="6">
        <f t="shared" si="6"/>
        <v>71.173376623376626</v>
      </c>
      <c r="F61" s="6">
        <f t="shared" si="2"/>
        <v>10875.282622377632</v>
      </c>
    </row>
    <row r="62" spans="1:6">
      <c r="A62" s="1">
        <v>40081</v>
      </c>
      <c r="B62" s="6">
        <v>28.28</v>
      </c>
      <c r="C62" s="6">
        <f t="shared" si="4"/>
        <v>56.098383838383846</v>
      </c>
      <c r="D62" s="6">
        <f t="shared" si="5"/>
        <v>69.348424242424244</v>
      </c>
      <c r="E62" s="6">
        <f t="shared" si="6"/>
        <v>89.311038961038975</v>
      </c>
      <c r="F62" s="6">
        <f t="shared" si="2"/>
        <v>10903.562622377633</v>
      </c>
    </row>
    <row r="63" spans="1:6">
      <c r="A63" s="1">
        <v>40082</v>
      </c>
      <c r="B63" s="6">
        <v>68.5</v>
      </c>
      <c r="C63" s="6">
        <f t="shared" si="4"/>
        <v>43.176666666666669</v>
      </c>
      <c r="D63" s="6">
        <f t="shared" si="5"/>
        <v>74.609030303030309</v>
      </c>
      <c r="E63" s="6">
        <f t="shared" si="6"/>
        <v>80.106017316017315</v>
      </c>
      <c r="F63" s="6">
        <f t="shared" si="2"/>
        <v>10972.062622377633</v>
      </c>
    </row>
    <row r="64" spans="1:6">
      <c r="A64" s="1">
        <v>40083</v>
      </c>
      <c r="B64" s="6">
        <v>32.75</v>
      </c>
      <c r="C64" s="6">
        <f t="shared" si="4"/>
        <v>91.083333333333329</v>
      </c>
      <c r="D64" s="6">
        <f t="shared" si="5"/>
        <v>68.705999999999989</v>
      </c>
      <c r="E64" s="6">
        <f t="shared" si="6"/>
        <v>67.292164502164511</v>
      </c>
      <c r="F64" s="6">
        <f t="shared" si="2"/>
        <v>11004.812622377633</v>
      </c>
    </row>
    <row r="65" spans="1:6">
      <c r="A65" s="1">
        <v>40084</v>
      </c>
      <c r="B65" s="6">
        <v>172</v>
      </c>
      <c r="C65" s="6">
        <f t="shared" si="4"/>
        <v>82.25</v>
      </c>
      <c r="D65" s="6">
        <f t="shared" si="5"/>
        <v>74.25</v>
      </c>
      <c r="E65" s="6">
        <f t="shared" si="6"/>
        <v>69.825714285714284</v>
      </c>
      <c r="F65" s="6">
        <f t="shared" si="2"/>
        <v>11176.812622377633</v>
      </c>
    </row>
    <row r="66" spans="1:6">
      <c r="A66" s="1">
        <v>40085</v>
      </c>
      <c r="B66" s="6">
        <v>42</v>
      </c>
      <c r="C66" s="6">
        <f t="shared" si="4"/>
        <v>90</v>
      </c>
      <c r="D66" s="6">
        <f t="shared" si="5"/>
        <v>78.400000000000006</v>
      </c>
      <c r="E66" s="6">
        <f t="shared" si="6"/>
        <v>86.444285714285712</v>
      </c>
      <c r="F66" s="6">
        <f t="shared" si="2"/>
        <v>11218.812622377633</v>
      </c>
    </row>
    <row r="67" spans="1:6">
      <c r="A67" s="1">
        <v>40086</v>
      </c>
      <c r="B67" s="6">
        <v>56</v>
      </c>
      <c r="C67" s="6">
        <f t="shared" ref="C67:C87" si="7">AVERAGE(B66:B68)</f>
        <v>62.416666666666664</v>
      </c>
      <c r="D67" s="6">
        <f t="shared" si="5"/>
        <v>100.77200000000001</v>
      </c>
      <c r="E67" s="6">
        <f t="shared" si="6"/>
        <v>89.64811846689895</v>
      </c>
      <c r="F67" s="6">
        <f t="shared" si="2"/>
        <v>11274.812622377633</v>
      </c>
    </row>
    <row r="68" spans="1:6">
      <c r="A68" s="1">
        <v>40087</v>
      </c>
      <c r="B68" s="6">
        <v>89.25</v>
      </c>
      <c r="C68" s="6">
        <f t="shared" si="7"/>
        <v>96.62</v>
      </c>
      <c r="D68" s="6">
        <f t="shared" ref="D68:D86" si="8">AVERAGE(B66:B70)</f>
        <v>84.557365853658538</v>
      </c>
      <c r="E68" s="6">
        <f t="shared" si="6"/>
        <v>97.701254355400692</v>
      </c>
      <c r="F68" s="6">
        <f t="shared" ref="F68:F131" si="9">F67+B68</f>
        <v>11364.062622377633</v>
      </c>
    </row>
    <row r="69" spans="1:6">
      <c r="A69" s="1">
        <v>40088</v>
      </c>
      <c r="B69" s="6">
        <v>144.61000000000001</v>
      </c>
      <c r="C69" s="6">
        <f t="shared" si="7"/>
        <v>108.26227642276423</v>
      </c>
      <c r="D69" s="6">
        <f t="shared" si="8"/>
        <v>93.981756097560975</v>
      </c>
      <c r="E69" s="6">
        <f t="shared" ref="E69:E85" si="10">AVERAGE(B66:B72)</f>
        <v>85.861533101045296</v>
      </c>
      <c r="F69" s="6">
        <f t="shared" si="9"/>
        <v>11508.672622377633</v>
      </c>
    </row>
    <row r="70" spans="1:6">
      <c r="A70" s="1">
        <v>40089</v>
      </c>
      <c r="B70" s="6">
        <v>90.926829268292693</v>
      </c>
      <c r="C70" s="6">
        <f t="shared" si="7"/>
        <v>108.21959349593497</v>
      </c>
      <c r="D70" s="6">
        <f t="shared" si="8"/>
        <v>100.60614634146341</v>
      </c>
      <c r="E70" s="6">
        <f t="shared" si="10"/>
        <v>87.861533101045296</v>
      </c>
      <c r="F70" s="6">
        <f t="shared" si="9"/>
        <v>11599.599451645925</v>
      </c>
    </row>
    <row r="71" spans="1:6">
      <c r="A71" s="1">
        <v>40090</v>
      </c>
      <c r="B71" s="6">
        <v>89.121951219512198</v>
      </c>
      <c r="C71" s="6">
        <f t="shared" si="7"/>
        <v>89.723577235772368</v>
      </c>
      <c r="D71" s="6">
        <f t="shared" si="8"/>
        <v>93.956146341463423</v>
      </c>
      <c r="E71" s="6">
        <f t="shared" si="10"/>
        <v>90.534006968641123</v>
      </c>
      <c r="F71" s="6">
        <f t="shared" si="9"/>
        <v>11688.721402865438</v>
      </c>
    </row>
    <row r="72" spans="1:6">
      <c r="A72" s="1">
        <v>40091</v>
      </c>
      <c r="B72" s="6">
        <v>89.121951219512198</v>
      </c>
      <c r="C72" s="6">
        <f t="shared" si="7"/>
        <v>78.081300813008127</v>
      </c>
      <c r="D72" s="6">
        <f t="shared" si="8"/>
        <v>79.975609756097555</v>
      </c>
      <c r="E72" s="6">
        <f t="shared" si="10"/>
        <v>94.861572015278327</v>
      </c>
      <c r="F72" s="6">
        <f t="shared" si="9"/>
        <v>11777.843354084951</v>
      </c>
    </row>
    <row r="73" spans="1:6">
      <c r="A73" s="1">
        <v>40092</v>
      </c>
      <c r="B73" s="6">
        <v>56</v>
      </c>
      <c r="C73" s="6">
        <f t="shared" si="7"/>
        <v>73.276422764227632</v>
      </c>
      <c r="D73" s="6">
        <f t="shared" si="8"/>
        <v>85.698834967731116</v>
      </c>
      <c r="E73" s="6">
        <f t="shared" si="10"/>
        <v>103.62960834321156</v>
      </c>
      <c r="F73" s="6">
        <f t="shared" si="9"/>
        <v>11833.843354084951</v>
      </c>
    </row>
    <row r="74" spans="1:6">
      <c r="A74" s="1">
        <v>40093</v>
      </c>
      <c r="B74" s="6">
        <v>74.707317073170714</v>
      </c>
      <c r="C74" s="6">
        <f t="shared" si="7"/>
        <v>83.416757466543729</v>
      </c>
      <c r="D74" s="6">
        <f t="shared" si="8"/>
        <v>109.07169558293522</v>
      </c>
      <c r="E74" s="6">
        <f t="shared" si="10"/>
        <v>103.92332100051486</v>
      </c>
      <c r="F74" s="6">
        <f t="shared" si="9"/>
        <v>11908.550671158122</v>
      </c>
    </row>
    <row r="75" spans="1:6">
      <c r="A75" s="1">
        <v>40094</v>
      </c>
      <c r="B75" s="6">
        <v>119.54295532646049</v>
      </c>
      <c r="C75" s="6">
        <f t="shared" si="7"/>
        <v>133.41217556505464</v>
      </c>
      <c r="D75" s="6">
        <f t="shared" si="8"/>
        <v>109.84386891291595</v>
      </c>
      <c r="E75" s="6">
        <f t="shared" si="10"/>
        <v>119.32170695786488</v>
      </c>
      <c r="F75" s="6">
        <f t="shared" si="9"/>
        <v>12028.093626484582</v>
      </c>
    </row>
    <row r="76" spans="1:6">
      <c r="A76" s="1">
        <v>40095</v>
      </c>
      <c r="B76" s="6">
        <v>205.98625429553266</v>
      </c>
      <c r="C76" s="6">
        <f t="shared" si="7"/>
        <v>139.50400916380298</v>
      </c>
      <c r="D76" s="6">
        <f t="shared" si="8"/>
        <v>138.02599949710839</v>
      </c>
      <c r="E76" s="6">
        <f t="shared" si="10"/>
        <v>114.82514937078679</v>
      </c>
      <c r="F76" s="6">
        <f t="shared" si="9"/>
        <v>12234.079880780115</v>
      </c>
    </row>
    <row r="77" spans="1:6">
      <c r="A77" s="1">
        <v>40096</v>
      </c>
      <c r="B77" s="6">
        <v>92.982817869415811</v>
      </c>
      <c r="C77" s="6">
        <f t="shared" si="7"/>
        <v>165.29324169530355</v>
      </c>
      <c r="D77" s="6">
        <f t="shared" si="8"/>
        <v>134.61374570446736</v>
      </c>
      <c r="E77" s="6">
        <f t="shared" si="10"/>
        <v>114.81484009243627</v>
      </c>
      <c r="F77" s="6">
        <f t="shared" si="9"/>
        <v>12327.06269864953</v>
      </c>
    </row>
    <row r="78" spans="1:6">
      <c r="A78" s="1">
        <v>40097</v>
      </c>
      <c r="B78" s="6">
        <v>196.91065292096221</v>
      </c>
      <c r="C78" s="6">
        <f t="shared" si="7"/>
        <v>115.84650630011457</v>
      </c>
      <c r="D78" s="6">
        <f t="shared" si="8"/>
        <v>121.89072164948452</v>
      </c>
      <c r="E78" s="6">
        <f t="shared" si="10"/>
        <v>120.60333824251349</v>
      </c>
      <c r="F78" s="6">
        <f t="shared" si="9"/>
        <v>12523.973351570492</v>
      </c>
    </row>
    <row r="79" spans="1:6">
      <c r="A79" s="1">
        <v>40098</v>
      </c>
      <c r="B79" s="6">
        <v>57.646048109965633</v>
      </c>
      <c r="C79" s="6">
        <f t="shared" si="7"/>
        <v>103.49484536082475</v>
      </c>
      <c r="D79" s="6">
        <f t="shared" si="8"/>
        <v>103.73883161512029</v>
      </c>
      <c r="E79" s="6">
        <f t="shared" si="10"/>
        <v>116.250058910162</v>
      </c>
      <c r="F79" s="6">
        <f t="shared" si="9"/>
        <v>12581.619399680458</v>
      </c>
    </row>
    <row r="80" spans="1:6">
      <c r="A80" s="1">
        <v>40099</v>
      </c>
      <c r="B80" s="6">
        <v>55.927835051546396</v>
      </c>
      <c r="C80" s="6">
        <f t="shared" si="7"/>
        <v>76.266895761741125</v>
      </c>
      <c r="D80" s="6">
        <f t="shared" si="8"/>
        <v>102.95626804123712</v>
      </c>
      <c r="E80" s="6">
        <f t="shared" si="10"/>
        <v>103.02916543937165</v>
      </c>
      <c r="F80" s="6">
        <f t="shared" si="9"/>
        <v>12637.547234732005</v>
      </c>
    </row>
    <row r="81" spans="1:9">
      <c r="A81" s="1">
        <v>40100</v>
      </c>
      <c r="B81" s="6">
        <v>115.22680412371133</v>
      </c>
      <c r="C81" s="6">
        <f t="shared" si="7"/>
        <v>86.741546391752578</v>
      </c>
      <c r="D81" s="6">
        <f t="shared" si="8"/>
        <v>86.262137457044673</v>
      </c>
      <c r="E81" s="6">
        <f t="shared" si="10"/>
        <v>102.67447717231224</v>
      </c>
      <c r="F81" s="6">
        <f t="shared" si="9"/>
        <v>12752.774038855716</v>
      </c>
    </row>
    <row r="82" spans="1:9">
      <c r="A82" s="1">
        <v>40101</v>
      </c>
      <c r="B82" s="6">
        <v>89.07</v>
      </c>
      <c r="C82" s="6">
        <f t="shared" si="7"/>
        <v>105.9122680412371</v>
      </c>
      <c r="D82" s="6">
        <f t="shared" si="8"/>
        <v>92.832927835051549</v>
      </c>
      <c r="E82" s="6">
        <f t="shared" si="10"/>
        <v>93.687241040746201</v>
      </c>
      <c r="F82" s="6">
        <f t="shared" si="9"/>
        <v>12841.844038855716</v>
      </c>
    </row>
    <row r="83" spans="1:9">
      <c r="A83" s="1">
        <v>40102</v>
      </c>
      <c r="B83" s="6">
        <v>113.44</v>
      </c>
      <c r="C83" s="6">
        <f t="shared" si="7"/>
        <v>97.67</v>
      </c>
      <c r="D83" s="6">
        <f t="shared" si="8"/>
        <v>108.44736082474226</v>
      </c>
      <c r="E83" s="6">
        <f t="shared" si="10"/>
        <v>238.20209131075109</v>
      </c>
      <c r="F83" s="6">
        <f t="shared" si="9"/>
        <v>12955.284038855716</v>
      </c>
    </row>
    <row r="84" spans="1:9">
      <c r="A84" s="1">
        <v>40103</v>
      </c>
      <c r="B84" s="6">
        <v>90.5</v>
      </c>
      <c r="C84" s="6">
        <f t="shared" si="7"/>
        <v>112.64666666666666</v>
      </c>
      <c r="D84" s="6">
        <f t="shared" si="8"/>
        <v>299.25200000000001</v>
      </c>
      <c r="E84" s="6">
        <f t="shared" si="10"/>
        <v>253.99811487481591</v>
      </c>
      <c r="F84" s="6">
        <f t="shared" si="9"/>
        <v>13045.784038855716</v>
      </c>
    </row>
    <row r="85" spans="1:9">
      <c r="A85" s="1">
        <v>40104</v>
      </c>
      <c r="B85" s="6">
        <v>134</v>
      </c>
      <c r="C85" s="6">
        <f t="shared" si="7"/>
        <v>431.25</v>
      </c>
      <c r="D85" s="6">
        <f t="shared" si="8"/>
        <v>314.738</v>
      </c>
      <c r="E85" s="6">
        <f t="shared" si="10"/>
        <v>299.13142857142856</v>
      </c>
      <c r="F85" s="6">
        <f t="shared" si="9"/>
        <v>13179.784038855716</v>
      </c>
    </row>
    <row r="86" spans="1:9">
      <c r="A86" s="1">
        <v>40105</v>
      </c>
      <c r="B86" s="6">
        <v>1069.25</v>
      </c>
      <c r="C86" s="6">
        <f t="shared" si="7"/>
        <v>456.58333333333331</v>
      </c>
      <c r="D86" s="6">
        <f t="shared" si="8"/>
        <v>378.28200000000004</v>
      </c>
      <c r="E86" s="6">
        <f>AVERAGE(B83:B88)</f>
        <v>334.14166666666671</v>
      </c>
      <c r="F86" s="6">
        <f t="shared" si="9"/>
        <v>14249.034038855716</v>
      </c>
    </row>
    <row r="87" spans="1:9">
      <c r="A87" s="1">
        <v>40106</v>
      </c>
      <c r="B87" s="6">
        <v>166.5</v>
      </c>
      <c r="C87" s="6">
        <f t="shared" si="7"/>
        <v>555.63666666666666</v>
      </c>
      <c r="D87" s="6">
        <f>AVERAGE(B85:B88)</f>
        <v>450.22750000000002</v>
      </c>
      <c r="E87" s="6">
        <f>AVERAGE(B84:B88)</f>
        <v>378.28200000000004</v>
      </c>
      <c r="F87" s="6">
        <f t="shared" si="9"/>
        <v>14415.534038855716</v>
      </c>
    </row>
    <row r="88" spans="1:9">
      <c r="A88" s="1">
        <v>40107</v>
      </c>
      <c r="B88" s="6">
        <v>431.16</v>
      </c>
      <c r="C88" s="6">
        <f>AVERAGE(B87:B88)</f>
        <v>298.83000000000004</v>
      </c>
      <c r="D88" s="6">
        <f>AVERAGE(B86:B88)</f>
        <v>555.63666666666666</v>
      </c>
      <c r="E88" s="6">
        <f>AVERAGE(B85:B88)</f>
        <v>450.22750000000002</v>
      </c>
      <c r="F88" s="6">
        <f t="shared" si="9"/>
        <v>14846.694038855716</v>
      </c>
    </row>
    <row r="89" spans="1:9">
      <c r="A89" s="1">
        <v>40108</v>
      </c>
      <c r="B89" s="6">
        <v>46.315789473684212</v>
      </c>
      <c r="C89" s="6">
        <f t="shared" ref="C89:C152" si="11">AVERAGE(B88:B89)</f>
        <v>238.73789473684212</v>
      </c>
      <c r="D89" s="6">
        <f t="shared" ref="D89:D152" si="12">AVERAGE(B87:B89)</f>
        <v>214.65859649122808</v>
      </c>
      <c r="E89" s="6">
        <f t="shared" ref="E89:E152" si="13">AVERAGE(B86:B89)</f>
        <v>428.30644736842106</v>
      </c>
      <c r="F89" s="6">
        <f t="shared" si="9"/>
        <v>14893.009828329401</v>
      </c>
    </row>
    <row r="90" spans="1:9">
      <c r="A90" s="1">
        <v>40109</v>
      </c>
      <c r="B90" s="6">
        <v>103.15789473684211</v>
      </c>
      <c r="C90" s="6">
        <f t="shared" si="11"/>
        <v>74.736842105263165</v>
      </c>
      <c r="D90" s="6">
        <f t="shared" si="12"/>
        <v>193.54456140350877</v>
      </c>
      <c r="E90" s="6">
        <f t="shared" si="13"/>
        <v>186.78342105263158</v>
      </c>
      <c r="F90" s="6">
        <f t="shared" si="9"/>
        <v>14996.167723066243</v>
      </c>
    </row>
    <row r="91" spans="1:9">
      <c r="A91" s="1">
        <v>40110</v>
      </c>
      <c r="B91" s="6">
        <v>71.05263157894737</v>
      </c>
      <c r="C91" s="6">
        <f t="shared" si="11"/>
        <v>87.10526315789474</v>
      </c>
      <c r="D91" s="6">
        <f t="shared" si="12"/>
        <v>73.508771929824562</v>
      </c>
      <c r="E91" s="6">
        <f t="shared" si="13"/>
        <v>162.92157894736843</v>
      </c>
      <c r="F91" s="6">
        <f t="shared" si="9"/>
        <v>15067.220354645189</v>
      </c>
      <c r="I91" s="6"/>
    </row>
    <row r="92" spans="1:9">
      <c r="A92" s="1">
        <v>40111</v>
      </c>
      <c r="B92" s="6">
        <v>51.578947368421055</v>
      </c>
      <c r="C92" s="6">
        <f t="shared" si="11"/>
        <v>61.315789473684212</v>
      </c>
      <c r="D92" s="6">
        <f t="shared" si="12"/>
        <v>75.263157894736835</v>
      </c>
      <c r="E92" s="6">
        <f t="shared" si="13"/>
        <v>68.026315789473685</v>
      </c>
      <c r="F92" s="6">
        <f t="shared" si="9"/>
        <v>15118.799302013611</v>
      </c>
    </row>
    <row r="93" spans="1:9">
      <c r="A93" s="1">
        <v>40112</v>
      </c>
      <c r="B93" s="6">
        <v>63.15789473684211</v>
      </c>
      <c r="C93" s="6">
        <f t="shared" si="11"/>
        <v>57.368421052631582</v>
      </c>
      <c r="D93" s="6">
        <f t="shared" si="12"/>
        <v>61.929824561403507</v>
      </c>
      <c r="E93" s="6">
        <f t="shared" si="13"/>
        <v>72.23684210526315</v>
      </c>
      <c r="F93" s="6">
        <f t="shared" si="9"/>
        <v>15181.957196750453</v>
      </c>
    </row>
    <row r="94" spans="1:9">
      <c r="A94" s="1">
        <v>40113</v>
      </c>
      <c r="B94" s="6">
        <v>75.44736842105263</v>
      </c>
      <c r="C94" s="6">
        <f t="shared" si="11"/>
        <v>69.30263157894737</v>
      </c>
      <c r="D94" s="6">
        <f t="shared" si="12"/>
        <v>63.39473684210526</v>
      </c>
      <c r="E94" s="6">
        <f t="shared" si="13"/>
        <v>65.30921052631578</v>
      </c>
      <c r="F94" s="6">
        <f t="shared" si="9"/>
        <v>15257.404565171506</v>
      </c>
    </row>
    <row r="95" spans="1:9">
      <c r="A95" s="1">
        <v>40114</v>
      </c>
      <c r="B95" s="6">
        <v>72.342105263157904</v>
      </c>
      <c r="C95" s="6">
        <f t="shared" si="11"/>
        <v>73.89473684210526</v>
      </c>
      <c r="D95" s="6">
        <f t="shared" si="12"/>
        <v>70.31578947368422</v>
      </c>
      <c r="E95" s="6">
        <f t="shared" si="13"/>
        <v>65.631578947368425</v>
      </c>
      <c r="F95" s="6">
        <f t="shared" si="9"/>
        <v>15329.746670434664</v>
      </c>
    </row>
    <row r="96" spans="1:9">
      <c r="A96" s="1">
        <v>40115</v>
      </c>
      <c r="B96" s="6">
        <v>76.315789473684205</v>
      </c>
      <c r="C96" s="6">
        <f t="shared" si="11"/>
        <v>74.328947368421055</v>
      </c>
      <c r="D96" s="6">
        <f t="shared" si="12"/>
        <v>74.701754385964918</v>
      </c>
      <c r="E96" s="6">
        <f t="shared" si="13"/>
        <v>71.81578947368422</v>
      </c>
      <c r="F96" s="6">
        <f t="shared" si="9"/>
        <v>15406.062459908349</v>
      </c>
    </row>
    <row r="97" spans="1:6">
      <c r="A97" s="1">
        <v>40116</v>
      </c>
      <c r="B97" s="6">
        <v>101.84210526315789</v>
      </c>
      <c r="C97" s="6">
        <f t="shared" si="11"/>
        <v>89.078947368421041</v>
      </c>
      <c r="D97" s="6">
        <f t="shared" si="12"/>
        <v>83.5</v>
      </c>
      <c r="E97" s="6">
        <f t="shared" si="13"/>
        <v>81.48684210526315</v>
      </c>
      <c r="F97" s="6">
        <f t="shared" si="9"/>
        <v>15507.904565171508</v>
      </c>
    </row>
    <row r="98" spans="1:6">
      <c r="A98" s="1">
        <v>40117</v>
      </c>
      <c r="B98" s="6">
        <v>112.26315789473682</v>
      </c>
      <c r="C98" s="6">
        <f t="shared" si="11"/>
        <v>107.05263157894736</v>
      </c>
      <c r="D98" s="6">
        <f t="shared" si="12"/>
        <v>96.807017543859629</v>
      </c>
      <c r="E98" s="6">
        <f t="shared" si="13"/>
        <v>90.690789473684205</v>
      </c>
      <c r="F98" s="6">
        <f t="shared" si="9"/>
        <v>15620.167723066244</v>
      </c>
    </row>
    <row r="99" spans="1:6">
      <c r="A99" s="1">
        <v>40118</v>
      </c>
      <c r="B99" s="6">
        <v>69.473684210526315</v>
      </c>
      <c r="C99" s="6">
        <f t="shared" si="11"/>
        <v>90.868421052631561</v>
      </c>
      <c r="D99" s="6">
        <f t="shared" si="12"/>
        <v>94.526315789473685</v>
      </c>
      <c r="E99" s="6">
        <f t="shared" si="13"/>
        <v>89.973684210526301</v>
      </c>
      <c r="F99" s="6">
        <f t="shared" si="9"/>
        <v>15689.641407276771</v>
      </c>
    </row>
    <row r="100" spans="1:6">
      <c r="A100" s="1">
        <v>40119</v>
      </c>
      <c r="B100" s="6">
        <v>54.26315789473685</v>
      </c>
      <c r="C100" s="6">
        <f t="shared" si="11"/>
        <v>61.868421052631582</v>
      </c>
      <c r="D100" s="6">
        <f t="shared" si="12"/>
        <v>78.666666666666657</v>
      </c>
      <c r="E100" s="6">
        <f t="shared" si="13"/>
        <v>84.46052631578948</v>
      </c>
      <c r="F100" s="6">
        <f t="shared" si="9"/>
        <v>15743.904565171508</v>
      </c>
    </row>
    <row r="101" spans="1:6">
      <c r="A101" s="1">
        <v>40120</v>
      </c>
      <c r="B101" s="6">
        <v>221.31578947368422</v>
      </c>
      <c r="C101" s="6">
        <f t="shared" si="11"/>
        <v>137.78947368421052</v>
      </c>
      <c r="D101" s="6">
        <f t="shared" si="12"/>
        <v>115.01754385964914</v>
      </c>
      <c r="E101" s="6">
        <f t="shared" si="13"/>
        <v>114.32894736842104</v>
      </c>
      <c r="F101" s="6">
        <f t="shared" si="9"/>
        <v>15965.220354645193</v>
      </c>
    </row>
    <row r="102" spans="1:6">
      <c r="A102" s="1">
        <v>40121</v>
      </c>
      <c r="B102" s="6">
        <v>125.68421052631578</v>
      </c>
      <c r="C102" s="6">
        <f t="shared" si="11"/>
        <v>173.5</v>
      </c>
      <c r="D102" s="6">
        <f t="shared" si="12"/>
        <v>133.75438596491227</v>
      </c>
      <c r="E102" s="6">
        <f t="shared" si="13"/>
        <v>117.68421052631579</v>
      </c>
      <c r="F102" s="6">
        <f t="shared" si="9"/>
        <v>16090.904565171508</v>
      </c>
    </row>
    <row r="103" spans="1:6">
      <c r="A103" s="1">
        <v>40122</v>
      </c>
      <c r="B103" s="6">
        <v>174.68421052631578</v>
      </c>
      <c r="C103" s="6">
        <f t="shared" si="11"/>
        <v>150.18421052631578</v>
      </c>
      <c r="D103" s="6">
        <f t="shared" si="12"/>
        <v>173.89473684210529</v>
      </c>
      <c r="E103" s="6">
        <f t="shared" si="13"/>
        <v>143.98684210526315</v>
      </c>
      <c r="F103" s="6">
        <f t="shared" si="9"/>
        <v>16265.588775697823</v>
      </c>
    </row>
    <row r="104" spans="1:6">
      <c r="A104" s="1">
        <v>40123</v>
      </c>
      <c r="B104" s="6">
        <v>119.63157894736842</v>
      </c>
      <c r="C104" s="6">
        <f t="shared" si="11"/>
        <v>147.15789473684211</v>
      </c>
      <c r="D104" s="6">
        <f t="shared" si="12"/>
        <v>140</v>
      </c>
      <c r="E104" s="6">
        <f t="shared" si="13"/>
        <v>160.32894736842107</v>
      </c>
      <c r="F104" s="6">
        <f t="shared" si="9"/>
        <v>16385.220354645193</v>
      </c>
    </row>
    <row r="105" spans="1:6">
      <c r="A105" s="1">
        <v>40124</v>
      </c>
      <c r="B105" s="6">
        <v>121.43105263157895</v>
      </c>
      <c r="C105" s="6">
        <f t="shared" si="11"/>
        <v>120.53131578947369</v>
      </c>
      <c r="D105" s="6">
        <f t="shared" si="12"/>
        <v>138.5822807017544</v>
      </c>
      <c r="E105" s="6">
        <f t="shared" si="13"/>
        <v>135.35776315789474</v>
      </c>
      <c r="F105" s="6">
        <f t="shared" si="9"/>
        <v>16506.651407276771</v>
      </c>
    </row>
    <row r="106" spans="1:6">
      <c r="A106" s="1">
        <v>40125</v>
      </c>
      <c r="B106" s="6">
        <v>192.94736842105266</v>
      </c>
      <c r="C106" s="6">
        <f t="shared" si="11"/>
        <v>157.1892105263158</v>
      </c>
      <c r="D106" s="6">
        <f t="shared" si="12"/>
        <v>144.67000000000002</v>
      </c>
      <c r="E106" s="6">
        <f t="shared" si="13"/>
        <v>152.17355263157896</v>
      </c>
      <c r="F106" s="6">
        <f t="shared" si="9"/>
        <v>16699.598775697825</v>
      </c>
    </row>
    <row r="107" spans="1:6">
      <c r="A107" s="1">
        <v>40126</v>
      </c>
      <c r="B107" s="6">
        <v>206.84210526315789</v>
      </c>
      <c r="C107" s="6">
        <f t="shared" si="11"/>
        <v>199.89473684210526</v>
      </c>
      <c r="D107" s="6">
        <f t="shared" si="12"/>
        <v>173.74017543859648</v>
      </c>
      <c r="E107" s="6">
        <f t="shared" si="13"/>
        <v>160.21302631578948</v>
      </c>
      <c r="F107" s="6">
        <f t="shared" si="9"/>
        <v>16906.440880960981</v>
      </c>
    </row>
    <row r="108" spans="1:6">
      <c r="A108" s="1">
        <v>40127</v>
      </c>
      <c r="B108" s="6">
        <v>228.68421052631578</v>
      </c>
      <c r="C108" s="6">
        <f t="shared" si="11"/>
        <v>217.76315789473682</v>
      </c>
      <c r="D108" s="6">
        <f t="shared" si="12"/>
        <v>209.49122807017542</v>
      </c>
      <c r="E108" s="6">
        <f t="shared" si="13"/>
        <v>187.4761842105263</v>
      </c>
      <c r="F108" s="6">
        <f t="shared" si="9"/>
        <v>17135.125091487298</v>
      </c>
    </row>
    <row r="109" spans="1:6">
      <c r="A109" s="1">
        <v>40128</v>
      </c>
      <c r="B109" s="6">
        <v>95.894736842105232</v>
      </c>
      <c r="C109" s="6">
        <f t="shared" si="11"/>
        <v>162.28947368421052</v>
      </c>
      <c r="D109" s="6">
        <f t="shared" si="12"/>
        <v>177.14035087719296</v>
      </c>
      <c r="E109" s="6">
        <f t="shared" si="13"/>
        <v>181.09210526315786</v>
      </c>
      <c r="F109" s="6">
        <f t="shared" si="9"/>
        <v>17231.019828329405</v>
      </c>
    </row>
    <row r="110" spans="1:6">
      <c r="A110" s="1">
        <v>40129</v>
      </c>
      <c r="B110" s="6">
        <v>130.68421052631578</v>
      </c>
      <c r="C110" s="6">
        <f t="shared" si="11"/>
        <v>113.28947368421051</v>
      </c>
      <c r="D110" s="6">
        <f t="shared" si="12"/>
        <v>151.75438596491227</v>
      </c>
      <c r="E110" s="6">
        <f t="shared" si="13"/>
        <v>165.52631578947364</v>
      </c>
      <c r="F110" s="6">
        <f t="shared" si="9"/>
        <v>17361.704038855722</v>
      </c>
    </row>
    <row r="111" spans="1:6">
      <c r="A111" s="1">
        <v>40130</v>
      </c>
      <c r="B111" s="6">
        <v>97.843684210526305</v>
      </c>
      <c r="C111" s="6">
        <f t="shared" si="11"/>
        <v>114.26394736842104</v>
      </c>
      <c r="D111" s="6">
        <f t="shared" si="12"/>
        <v>108.14087719298243</v>
      </c>
      <c r="E111" s="6">
        <f t="shared" si="13"/>
        <v>138.27671052631578</v>
      </c>
      <c r="F111" s="6">
        <f t="shared" si="9"/>
        <v>17459.547723066247</v>
      </c>
    </row>
    <row r="112" spans="1:6">
      <c r="A112" s="1">
        <v>40132</v>
      </c>
      <c r="B112" s="6">
        <v>82.73684210526315</v>
      </c>
      <c r="C112" s="6">
        <f t="shared" si="11"/>
        <v>90.290263157894728</v>
      </c>
      <c r="D112" s="6">
        <f t="shared" si="12"/>
        <v>103.75491228070173</v>
      </c>
      <c r="E112" s="6">
        <f t="shared" si="13"/>
        <v>101.7898684210526</v>
      </c>
      <c r="F112" s="6">
        <f t="shared" si="9"/>
        <v>17542.284565171511</v>
      </c>
    </row>
    <row r="113" spans="1:6">
      <c r="A113" s="1">
        <v>40133</v>
      </c>
      <c r="B113" s="6">
        <v>56.692105263157892</v>
      </c>
      <c r="C113" s="6">
        <f t="shared" si="11"/>
        <v>69.714473684210517</v>
      </c>
      <c r="D113" s="6">
        <f t="shared" si="12"/>
        <v>79.090877192982447</v>
      </c>
      <c r="E113" s="6">
        <f t="shared" si="13"/>
        <v>91.989210526315773</v>
      </c>
      <c r="F113" s="6">
        <f t="shared" si="9"/>
        <v>17598.976670434669</v>
      </c>
    </row>
    <row r="114" spans="1:6">
      <c r="A114" s="1">
        <v>40133</v>
      </c>
      <c r="B114" s="6">
        <v>41.25</v>
      </c>
      <c r="C114" s="6">
        <f t="shared" si="11"/>
        <v>48.971052631578942</v>
      </c>
      <c r="D114" s="6">
        <f t="shared" si="12"/>
        <v>60.226315789473681</v>
      </c>
      <c r="E114" s="6">
        <f t="shared" si="13"/>
        <v>69.630657894736828</v>
      </c>
      <c r="F114" s="6">
        <f t="shared" si="9"/>
        <v>17640.226670434669</v>
      </c>
    </row>
    <row r="115" spans="1:6">
      <c r="A115" s="1">
        <v>40134</v>
      </c>
      <c r="B115" s="6">
        <v>222.72</v>
      </c>
      <c r="C115" s="6">
        <f t="shared" si="11"/>
        <v>131.98500000000001</v>
      </c>
      <c r="D115" s="6">
        <f t="shared" si="12"/>
        <v>106.88736842105261</v>
      </c>
      <c r="E115" s="6">
        <f t="shared" si="13"/>
        <v>100.84973684210526</v>
      </c>
      <c r="F115" s="6">
        <f t="shared" si="9"/>
        <v>17862.946670434671</v>
      </c>
    </row>
    <row r="116" spans="1:6">
      <c r="A116" s="1">
        <v>40135</v>
      </c>
      <c r="B116" s="6">
        <v>86.55</v>
      </c>
      <c r="C116" s="6">
        <f t="shared" si="11"/>
        <v>154.63499999999999</v>
      </c>
      <c r="D116" s="6">
        <f t="shared" si="12"/>
        <v>116.84000000000002</v>
      </c>
      <c r="E116" s="6">
        <f t="shared" si="13"/>
        <v>101.80302631578947</v>
      </c>
      <c r="F116" s="6">
        <f t="shared" si="9"/>
        <v>17949.49667043467</v>
      </c>
    </row>
    <row r="117" spans="1:6">
      <c r="A117" s="1">
        <v>40136</v>
      </c>
      <c r="B117" s="6">
        <v>93</v>
      </c>
      <c r="C117" s="6">
        <f t="shared" si="11"/>
        <v>89.775000000000006</v>
      </c>
      <c r="D117" s="6">
        <f t="shared" si="12"/>
        <v>134.09</v>
      </c>
      <c r="E117" s="6">
        <f t="shared" si="13"/>
        <v>110.88000000000001</v>
      </c>
      <c r="F117" s="6">
        <f t="shared" si="9"/>
        <v>18042.49667043467</v>
      </c>
    </row>
    <row r="118" spans="1:6">
      <c r="A118" s="1">
        <v>40137</v>
      </c>
      <c r="B118" s="6">
        <v>157</v>
      </c>
      <c r="C118" s="6">
        <f t="shared" si="11"/>
        <v>125</v>
      </c>
      <c r="D118" s="6">
        <f t="shared" si="12"/>
        <v>112.18333333333334</v>
      </c>
      <c r="E118" s="6">
        <f t="shared" si="13"/>
        <v>139.8175</v>
      </c>
      <c r="F118" s="6">
        <f t="shared" si="9"/>
        <v>18199.49667043467</v>
      </c>
    </row>
    <row r="119" spans="1:6">
      <c r="A119" s="1">
        <v>40138</v>
      </c>
      <c r="B119" s="6">
        <v>231.35</v>
      </c>
      <c r="C119" s="6">
        <f t="shared" si="11"/>
        <v>194.17500000000001</v>
      </c>
      <c r="D119" s="6">
        <f t="shared" si="12"/>
        <v>160.45000000000002</v>
      </c>
      <c r="E119" s="6">
        <f t="shared" si="13"/>
        <v>141.97499999999999</v>
      </c>
      <c r="F119" s="6">
        <f t="shared" si="9"/>
        <v>18430.846670434668</v>
      </c>
    </row>
    <row r="120" spans="1:6">
      <c r="A120" s="1">
        <v>40139</v>
      </c>
      <c r="B120" s="6">
        <v>58</v>
      </c>
      <c r="C120" s="6">
        <f t="shared" si="11"/>
        <v>144.67500000000001</v>
      </c>
      <c r="D120" s="6">
        <f t="shared" si="12"/>
        <v>148.78333333333333</v>
      </c>
      <c r="E120" s="6">
        <f t="shared" si="13"/>
        <v>134.83750000000001</v>
      </c>
      <c r="F120" s="6">
        <f t="shared" si="9"/>
        <v>18488.846670434668</v>
      </c>
    </row>
    <row r="121" spans="1:6">
      <c r="A121" s="1">
        <v>40140</v>
      </c>
      <c r="B121" s="6">
        <v>58.2</v>
      </c>
      <c r="C121" s="6">
        <f t="shared" si="11"/>
        <v>58.1</v>
      </c>
      <c r="D121" s="6">
        <f t="shared" si="12"/>
        <v>115.85000000000001</v>
      </c>
      <c r="E121" s="6">
        <f t="shared" si="13"/>
        <v>126.1375</v>
      </c>
      <c r="F121" s="6">
        <f t="shared" si="9"/>
        <v>18547.046670434669</v>
      </c>
    </row>
    <row r="122" spans="1:6">
      <c r="A122" s="1">
        <v>40141</v>
      </c>
      <c r="B122" s="6">
        <v>64.7</v>
      </c>
      <c r="C122" s="6">
        <f t="shared" si="11"/>
        <v>61.45</v>
      </c>
      <c r="D122" s="6">
        <f t="shared" si="12"/>
        <v>60.300000000000004</v>
      </c>
      <c r="E122" s="6">
        <f t="shared" si="13"/>
        <v>103.0625</v>
      </c>
      <c r="F122" s="6">
        <f t="shared" si="9"/>
        <v>18611.74667043467</v>
      </c>
    </row>
    <row r="123" spans="1:6">
      <c r="A123" s="1">
        <v>40142</v>
      </c>
      <c r="B123" s="6">
        <v>92.25</v>
      </c>
      <c r="C123" s="6">
        <f t="shared" si="11"/>
        <v>78.474999999999994</v>
      </c>
      <c r="D123" s="6">
        <f t="shared" si="12"/>
        <v>71.716666666666669</v>
      </c>
      <c r="E123" s="6">
        <f t="shared" si="13"/>
        <v>68.287499999999994</v>
      </c>
      <c r="F123" s="6">
        <f t="shared" si="9"/>
        <v>18703.99667043467</v>
      </c>
    </row>
    <row r="124" spans="1:6">
      <c r="A124" s="1">
        <v>40143</v>
      </c>
      <c r="B124" s="6">
        <v>41.5</v>
      </c>
      <c r="C124" s="6">
        <f t="shared" si="11"/>
        <v>66.875</v>
      </c>
      <c r="D124" s="6">
        <f t="shared" si="12"/>
        <v>66.149999999999991</v>
      </c>
      <c r="E124" s="6">
        <f t="shared" si="13"/>
        <v>64.162499999999994</v>
      </c>
      <c r="F124" s="6">
        <f t="shared" si="9"/>
        <v>18745.49667043467</v>
      </c>
    </row>
    <row r="125" spans="1:6">
      <c r="A125" s="1">
        <v>40144</v>
      </c>
      <c r="B125" s="6">
        <v>60.5</v>
      </c>
      <c r="C125" s="6">
        <f t="shared" si="11"/>
        <v>51</v>
      </c>
      <c r="D125" s="6">
        <f t="shared" si="12"/>
        <v>64.75</v>
      </c>
      <c r="E125" s="6">
        <f t="shared" si="13"/>
        <v>64.737499999999997</v>
      </c>
      <c r="F125" s="6">
        <f t="shared" si="9"/>
        <v>18805.99667043467</v>
      </c>
    </row>
    <row r="126" spans="1:6">
      <c r="A126" s="1">
        <v>40145</v>
      </c>
      <c r="B126" s="6">
        <v>61.9</v>
      </c>
      <c r="C126" s="6">
        <f t="shared" si="11"/>
        <v>61.2</v>
      </c>
      <c r="D126" s="6">
        <f t="shared" si="12"/>
        <v>54.633333333333333</v>
      </c>
      <c r="E126" s="6">
        <f t="shared" si="13"/>
        <v>64.037499999999994</v>
      </c>
      <c r="F126" s="6">
        <f t="shared" si="9"/>
        <v>18867.896670434671</v>
      </c>
    </row>
    <row r="127" spans="1:6">
      <c r="A127" s="1">
        <v>40146</v>
      </c>
      <c r="B127" s="6">
        <v>69.650000000000006</v>
      </c>
      <c r="C127" s="6">
        <f t="shared" si="11"/>
        <v>65.775000000000006</v>
      </c>
      <c r="D127" s="6">
        <f t="shared" si="12"/>
        <v>64.016666666666666</v>
      </c>
      <c r="E127" s="6">
        <f t="shared" si="13"/>
        <v>58.387500000000003</v>
      </c>
      <c r="F127" s="6">
        <f t="shared" si="9"/>
        <v>18937.546670434673</v>
      </c>
    </row>
    <row r="128" spans="1:6">
      <c r="A128" s="1">
        <v>40147</v>
      </c>
      <c r="B128" s="6">
        <v>35.6</v>
      </c>
      <c r="C128" s="6">
        <f t="shared" si="11"/>
        <v>52.625</v>
      </c>
      <c r="D128" s="6">
        <f t="shared" si="12"/>
        <v>55.716666666666669</v>
      </c>
      <c r="E128" s="6">
        <f t="shared" si="13"/>
        <v>56.912500000000001</v>
      </c>
      <c r="F128" s="6">
        <f t="shared" si="9"/>
        <v>18973.146670434671</v>
      </c>
    </row>
    <row r="129" spans="1:7">
      <c r="A129" s="1">
        <v>40148</v>
      </c>
      <c r="B129" s="6">
        <v>88.1</v>
      </c>
      <c r="C129" s="6">
        <f t="shared" si="11"/>
        <v>61.849999999999994</v>
      </c>
      <c r="D129" s="6">
        <f t="shared" si="12"/>
        <v>64.45</v>
      </c>
      <c r="E129" s="6">
        <f t="shared" si="13"/>
        <v>63.8125</v>
      </c>
      <c r="F129" s="6">
        <f t="shared" si="9"/>
        <v>19061.24667043467</v>
      </c>
    </row>
    <row r="130" spans="1:7">
      <c r="A130" s="1">
        <v>40149</v>
      </c>
      <c r="B130" s="6">
        <v>153</v>
      </c>
      <c r="C130" s="6">
        <f t="shared" si="11"/>
        <v>120.55</v>
      </c>
      <c r="D130" s="6">
        <f t="shared" si="12"/>
        <v>92.233333333333334</v>
      </c>
      <c r="E130" s="6">
        <f t="shared" si="13"/>
        <v>86.587500000000006</v>
      </c>
      <c r="F130" s="6">
        <f t="shared" si="9"/>
        <v>19214.24667043467</v>
      </c>
    </row>
    <row r="131" spans="1:7">
      <c r="A131" s="1">
        <v>40150</v>
      </c>
      <c r="B131" s="6">
        <v>85.990000000000009</v>
      </c>
      <c r="C131" s="6">
        <f t="shared" si="11"/>
        <v>119.495</v>
      </c>
      <c r="D131" s="6">
        <f t="shared" si="12"/>
        <v>109.03000000000002</v>
      </c>
      <c r="E131" s="6">
        <f t="shared" si="13"/>
        <v>90.672499999999999</v>
      </c>
      <c r="F131" s="6">
        <f t="shared" si="9"/>
        <v>19300.236670434671</v>
      </c>
    </row>
    <row r="132" spans="1:7">
      <c r="A132" s="1">
        <v>40151</v>
      </c>
      <c r="B132" s="6">
        <v>55.26</v>
      </c>
      <c r="C132" s="6">
        <f t="shared" si="11"/>
        <v>70.625</v>
      </c>
      <c r="D132" s="6">
        <f t="shared" si="12"/>
        <v>98.083333333333329</v>
      </c>
      <c r="E132" s="6">
        <f t="shared" si="13"/>
        <v>95.587500000000006</v>
      </c>
      <c r="F132" s="6">
        <f t="shared" ref="F132:F195" si="14">F131+B132</f>
        <v>19355.49667043467</v>
      </c>
    </row>
    <row r="133" spans="1:7">
      <c r="A133" s="1">
        <v>40152</v>
      </c>
      <c r="B133" s="6">
        <v>45.993031358885013</v>
      </c>
      <c r="C133" s="6">
        <f t="shared" si="11"/>
        <v>50.626515679442505</v>
      </c>
      <c r="D133" s="6">
        <f t="shared" si="12"/>
        <v>62.414343786295007</v>
      </c>
      <c r="E133" s="6">
        <f t="shared" si="13"/>
        <v>85.060757839721248</v>
      </c>
      <c r="F133" s="6">
        <f t="shared" si="14"/>
        <v>19401.489701793555</v>
      </c>
    </row>
    <row r="134" spans="1:7">
      <c r="A134" s="1">
        <v>40153</v>
      </c>
      <c r="B134" s="6">
        <v>57.839721254355396</v>
      </c>
      <c r="C134" s="6">
        <f t="shared" si="11"/>
        <v>51.916376306620208</v>
      </c>
      <c r="D134" s="6">
        <f t="shared" si="12"/>
        <v>53.030917537746802</v>
      </c>
      <c r="E134" s="6">
        <f t="shared" si="13"/>
        <v>61.270688153310104</v>
      </c>
      <c r="F134" s="6">
        <f t="shared" si="14"/>
        <v>19459.329423047911</v>
      </c>
      <c r="G134" s="6"/>
    </row>
    <row r="135" spans="1:7">
      <c r="A135" s="1">
        <v>40154</v>
      </c>
      <c r="B135" s="6">
        <v>80.487804878048777</v>
      </c>
      <c r="C135" s="6">
        <f t="shared" si="11"/>
        <v>69.16376306620208</v>
      </c>
      <c r="D135" s="6">
        <f t="shared" si="12"/>
        <v>61.440185830429733</v>
      </c>
      <c r="E135" s="6">
        <f t="shared" si="13"/>
        <v>59.8951393728223</v>
      </c>
      <c r="F135" s="6">
        <f t="shared" si="14"/>
        <v>19539.81722792596</v>
      </c>
    </row>
    <row r="136" spans="1:7">
      <c r="A136" s="1">
        <v>40155</v>
      </c>
      <c r="B136" s="6">
        <v>52.961672473867594</v>
      </c>
      <c r="C136" s="6">
        <f t="shared" si="11"/>
        <v>66.724738675958179</v>
      </c>
      <c r="D136" s="6">
        <f t="shared" si="12"/>
        <v>63.763066202090585</v>
      </c>
      <c r="E136" s="6">
        <f t="shared" si="13"/>
        <v>59.3205574912892</v>
      </c>
      <c r="F136" s="6">
        <f t="shared" si="14"/>
        <v>19592.778900399826</v>
      </c>
    </row>
    <row r="137" spans="1:7">
      <c r="A137" s="1">
        <v>40156</v>
      </c>
      <c r="B137" s="6">
        <v>73.623693379790936</v>
      </c>
      <c r="C137" s="6">
        <f t="shared" si="11"/>
        <v>63.292682926829265</v>
      </c>
      <c r="D137" s="6">
        <f t="shared" si="12"/>
        <v>69.024390243902431</v>
      </c>
      <c r="E137" s="6">
        <f t="shared" si="13"/>
        <v>66.228222996515669</v>
      </c>
      <c r="F137" s="6">
        <f t="shared" si="14"/>
        <v>19666.402593779618</v>
      </c>
    </row>
    <row r="138" spans="1:7">
      <c r="A138" s="1">
        <v>40157</v>
      </c>
      <c r="B138" s="6">
        <v>77.285714285714278</v>
      </c>
      <c r="C138" s="6">
        <f t="shared" si="11"/>
        <v>75.454703832752614</v>
      </c>
      <c r="D138" s="6">
        <f t="shared" si="12"/>
        <v>67.957026713124264</v>
      </c>
      <c r="E138" s="6">
        <f t="shared" si="13"/>
        <v>71.089721254355396</v>
      </c>
      <c r="F138" s="6">
        <f t="shared" si="14"/>
        <v>19743.688308065332</v>
      </c>
    </row>
    <row r="139" spans="1:7">
      <c r="A139" s="1">
        <v>40158</v>
      </c>
      <c r="B139" s="6">
        <v>0</v>
      </c>
      <c r="C139" s="6">
        <f t="shared" si="11"/>
        <v>38.642857142857139</v>
      </c>
      <c r="D139" s="6">
        <f t="shared" si="12"/>
        <v>50.303135888501743</v>
      </c>
      <c r="E139" s="6">
        <f t="shared" si="13"/>
        <v>50.967770034843198</v>
      </c>
      <c r="F139" s="6">
        <f t="shared" si="14"/>
        <v>19743.688308065332</v>
      </c>
    </row>
    <row r="140" spans="1:7">
      <c r="A140" s="1">
        <v>40159</v>
      </c>
      <c r="B140" s="6">
        <v>86.240418118466891</v>
      </c>
      <c r="C140" s="6">
        <f t="shared" si="11"/>
        <v>43.120209059233446</v>
      </c>
      <c r="D140" s="6">
        <f t="shared" si="12"/>
        <v>54.508710801393725</v>
      </c>
      <c r="E140" s="6">
        <f t="shared" si="13"/>
        <v>59.28745644599303</v>
      </c>
      <c r="F140" s="6">
        <f t="shared" si="14"/>
        <v>19829.9287261838</v>
      </c>
    </row>
    <row r="141" spans="1:7">
      <c r="A141" s="1">
        <v>40160</v>
      </c>
      <c r="B141" s="6">
        <v>44.599303135888505</v>
      </c>
      <c r="C141" s="6">
        <f t="shared" si="11"/>
        <v>65.419860627177698</v>
      </c>
      <c r="D141" s="6">
        <f t="shared" si="12"/>
        <v>43.613240418118465</v>
      </c>
      <c r="E141" s="6">
        <f t="shared" si="13"/>
        <v>52.031358885017418</v>
      </c>
      <c r="F141" s="6">
        <f t="shared" si="14"/>
        <v>19874.528029319688</v>
      </c>
    </row>
    <row r="142" spans="1:7">
      <c r="A142" s="1">
        <v>40161</v>
      </c>
      <c r="B142" s="6">
        <v>89.250871080139376</v>
      </c>
      <c r="C142" s="6">
        <f t="shared" si="11"/>
        <v>66.92508710801394</v>
      </c>
      <c r="D142" s="6">
        <f t="shared" si="12"/>
        <v>73.363530778164929</v>
      </c>
      <c r="E142" s="6">
        <f t="shared" si="13"/>
        <v>55.022648083623693</v>
      </c>
      <c r="F142" s="6">
        <f t="shared" si="14"/>
        <v>19963.778900399826</v>
      </c>
    </row>
    <row r="143" spans="1:7">
      <c r="A143" s="1">
        <v>40162</v>
      </c>
      <c r="B143" s="6">
        <v>0</v>
      </c>
      <c r="C143" s="6">
        <f t="shared" si="11"/>
        <v>44.625435540069688</v>
      </c>
      <c r="D143" s="6">
        <f t="shared" si="12"/>
        <v>44.616724738675963</v>
      </c>
      <c r="E143" s="6">
        <f t="shared" si="13"/>
        <v>55.022648083623693</v>
      </c>
      <c r="F143" s="6">
        <f t="shared" si="14"/>
        <v>19963.778900399826</v>
      </c>
    </row>
    <row r="144" spans="1:7">
      <c r="A144" s="1">
        <v>40163</v>
      </c>
      <c r="B144" s="6">
        <v>0</v>
      </c>
      <c r="C144" s="6">
        <f t="shared" si="11"/>
        <v>0</v>
      </c>
      <c r="D144" s="6">
        <f t="shared" si="12"/>
        <v>29.75029036004646</v>
      </c>
      <c r="E144" s="6">
        <f t="shared" si="13"/>
        <v>33.46254355400697</v>
      </c>
      <c r="F144" s="6">
        <f t="shared" si="14"/>
        <v>19963.778900399826</v>
      </c>
    </row>
    <row r="145" spans="1:6">
      <c r="A145" s="1">
        <v>40164</v>
      </c>
      <c r="B145" s="6">
        <v>34.668989547038322</v>
      </c>
      <c r="C145" s="6">
        <f t="shared" si="11"/>
        <v>17.334494773519161</v>
      </c>
      <c r="D145" s="6">
        <f t="shared" si="12"/>
        <v>11.556329849012775</v>
      </c>
      <c r="E145" s="6">
        <f t="shared" si="13"/>
        <v>30.979965156794425</v>
      </c>
      <c r="F145" s="6">
        <f t="shared" si="14"/>
        <v>19998.447889946863</v>
      </c>
    </row>
    <row r="146" spans="1:6">
      <c r="A146" s="1">
        <v>40165</v>
      </c>
      <c r="B146" s="6">
        <v>72.334494773519168</v>
      </c>
      <c r="C146" s="6">
        <f t="shared" si="11"/>
        <v>53.501742160278745</v>
      </c>
      <c r="D146" s="6">
        <f t="shared" si="12"/>
        <v>35.667828106852497</v>
      </c>
      <c r="E146" s="6">
        <f t="shared" si="13"/>
        <v>26.750871080139373</v>
      </c>
      <c r="F146" s="6">
        <f t="shared" si="14"/>
        <v>20070.782384720384</v>
      </c>
    </row>
    <row r="147" spans="1:6">
      <c r="A147" s="1">
        <v>40166</v>
      </c>
      <c r="B147" s="6">
        <v>100.90592334494772</v>
      </c>
      <c r="C147" s="6">
        <f t="shared" si="11"/>
        <v>86.620209059233446</v>
      </c>
      <c r="D147" s="6">
        <f t="shared" si="12"/>
        <v>69.303135888501743</v>
      </c>
      <c r="E147" s="6">
        <f t="shared" si="13"/>
        <v>51.977351916376307</v>
      </c>
      <c r="F147" s="6">
        <f t="shared" si="14"/>
        <v>20171.688308065332</v>
      </c>
    </row>
    <row r="148" spans="1:6">
      <c r="A148" s="1">
        <v>40167</v>
      </c>
      <c r="B148" s="6">
        <v>82.996515679442496</v>
      </c>
      <c r="C148" s="6">
        <f t="shared" si="11"/>
        <v>91.951219512195109</v>
      </c>
      <c r="D148" s="6">
        <f t="shared" si="12"/>
        <v>85.412311265969791</v>
      </c>
      <c r="E148" s="6">
        <f t="shared" si="13"/>
        <v>72.726480836236931</v>
      </c>
      <c r="F148" s="6">
        <f t="shared" si="14"/>
        <v>20254.684823744774</v>
      </c>
    </row>
    <row r="149" spans="1:6">
      <c r="A149" s="1">
        <v>40168</v>
      </c>
      <c r="B149" s="6">
        <v>82.752613240418128</v>
      </c>
      <c r="C149" s="6">
        <f t="shared" si="11"/>
        <v>82.874564459930312</v>
      </c>
      <c r="D149" s="6">
        <f t="shared" si="12"/>
        <v>88.885017421602768</v>
      </c>
      <c r="E149" s="6">
        <f t="shared" si="13"/>
        <v>84.747386759581872</v>
      </c>
      <c r="F149" s="6">
        <f t="shared" si="14"/>
        <v>20337.43743698519</v>
      </c>
    </row>
    <row r="150" spans="1:6">
      <c r="A150" s="1">
        <v>40169</v>
      </c>
      <c r="B150" s="6">
        <v>97.560975609756085</v>
      </c>
      <c r="C150" s="6">
        <f t="shared" si="11"/>
        <v>90.156794425087099</v>
      </c>
      <c r="D150" s="6">
        <f t="shared" si="12"/>
        <v>87.770034843205565</v>
      </c>
      <c r="E150" s="6">
        <f t="shared" si="13"/>
        <v>91.054006968641104</v>
      </c>
      <c r="F150" s="6">
        <f t="shared" si="14"/>
        <v>20434.998412594945</v>
      </c>
    </row>
    <row r="151" spans="1:6">
      <c r="A151" s="1">
        <v>40170</v>
      </c>
      <c r="B151" s="6">
        <v>50.804878048780481</v>
      </c>
      <c r="C151" s="6">
        <f t="shared" si="11"/>
        <v>74.182926829268283</v>
      </c>
      <c r="D151" s="6">
        <f t="shared" si="12"/>
        <v>77.039488966318231</v>
      </c>
      <c r="E151" s="6">
        <f t="shared" si="13"/>
        <v>78.528745644599297</v>
      </c>
      <c r="F151" s="6">
        <f t="shared" si="14"/>
        <v>20485.803290643726</v>
      </c>
    </row>
    <row r="152" spans="1:6">
      <c r="A152" s="1">
        <v>40171</v>
      </c>
      <c r="B152" s="6">
        <v>332.52264808362366</v>
      </c>
      <c r="C152" s="6">
        <f t="shared" si="11"/>
        <v>191.66376306620208</v>
      </c>
      <c r="D152" s="6">
        <f t="shared" si="12"/>
        <v>160.29616724738673</v>
      </c>
      <c r="E152" s="6">
        <f t="shared" si="13"/>
        <v>140.91027874564458</v>
      </c>
      <c r="F152" s="6">
        <f t="shared" si="14"/>
        <v>20818.32593872735</v>
      </c>
    </row>
    <row r="153" spans="1:6">
      <c r="A153" s="1">
        <v>40172</v>
      </c>
      <c r="B153" s="6">
        <v>37.630662020905923</v>
      </c>
      <c r="C153" s="6">
        <f t="shared" ref="C153:C216" si="15">AVERAGE(B152:B153)</f>
        <v>185.07665505226478</v>
      </c>
      <c r="D153" s="6">
        <f t="shared" ref="D153:D216" si="16">AVERAGE(B151:B153)</f>
        <v>140.31939605110335</v>
      </c>
      <c r="E153" s="6">
        <f t="shared" ref="E153:E216" si="17">AVERAGE(B150:B153)</f>
        <v>129.62979094076653</v>
      </c>
      <c r="F153" s="6">
        <f t="shared" si="14"/>
        <v>20855.956600748257</v>
      </c>
    </row>
    <row r="154" spans="1:6">
      <c r="A154" s="1">
        <v>40173</v>
      </c>
      <c r="B154" s="6">
        <v>140.0348432055749</v>
      </c>
      <c r="C154" s="6">
        <f t="shared" si="15"/>
        <v>88.832752613240416</v>
      </c>
      <c r="D154" s="6">
        <f t="shared" si="16"/>
        <v>170.06271777003482</v>
      </c>
      <c r="E154" s="6">
        <f t="shared" si="17"/>
        <v>140.24825783972125</v>
      </c>
      <c r="F154" s="6">
        <f t="shared" si="14"/>
        <v>20995.991443953833</v>
      </c>
    </row>
    <row r="155" spans="1:6">
      <c r="A155" s="1">
        <v>40174</v>
      </c>
      <c r="B155" s="6">
        <v>45.296167247386755</v>
      </c>
      <c r="C155" s="6">
        <f t="shared" si="15"/>
        <v>92.665505226480832</v>
      </c>
      <c r="D155" s="6">
        <f t="shared" si="16"/>
        <v>74.320557491289193</v>
      </c>
      <c r="E155" s="6">
        <f t="shared" si="17"/>
        <v>138.87108013937279</v>
      </c>
      <c r="F155" s="6">
        <f t="shared" si="14"/>
        <v>21041.28761120122</v>
      </c>
    </row>
    <row r="156" spans="1:6">
      <c r="A156" s="1">
        <v>40175</v>
      </c>
      <c r="B156" s="6">
        <v>60.975609756097555</v>
      </c>
      <c r="C156" s="6">
        <f t="shared" si="15"/>
        <v>53.135888501742158</v>
      </c>
      <c r="D156" s="6">
        <f t="shared" si="16"/>
        <v>82.102206736353068</v>
      </c>
      <c r="E156" s="6">
        <f t="shared" si="17"/>
        <v>70.984320557491287</v>
      </c>
      <c r="F156" s="6">
        <f t="shared" si="14"/>
        <v>21102.263220957317</v>
      </c>
    </row>
    <row r="157" spans="1:6">
      <c r="A157" s="1">
        <v>40176</v>
      </c>
      <c r="B157" s="6">
        <v>100.69686411149826</v>
      </c>
      <c r="C157" s="6">
        <f t="shared" si="15"/>
        <v>80.836236933797906</v>
      </c>
      <c r="D157" s="6">
        <f t="shared" si="16"/>
        <v>68.98954703832753</v>
      </c>
      <c r="E157" s="6">
        <f t="shared" si="17"/>
        <v>86.750871080139376</v>
      </c>
      <c r="F157" s="6">
        <f t="shared" si="14"/>
        <v>21202.960085068815</v>
      </c>
    </row>
    <row r="158" spans="1:6">
      <c r="A158" s="1">
        <v>40177</v>
      </c>
      <c r="B158" s="6">
        <v>91.811846689895475</v>
      </c>
      <c r="C158" s="6">
        <f t="shared" si="15"/>
        <v>96.254355400696866</v>
      </c>
      <c r="D158" s="6">
        <f t="shared" si="16"/>
        <v>84.494773519163758</v>
      </c>
      <c r="E158" s="6">
        <f t="shared" si="17"/>
        <v>74.695121951219505</v>
      </c>
      <c r="F158" s="6">
        <f t="shared" si="14"/>
        <v>21294.771931758711</v>
      </c>
    </row>
    <row r="159" spans="1:6">
      <c r="A159" s="1">
        <v>40178</v>
      </c>
      <c r="B159" s="6">
        <v>95.121951219512184</v>
      </c>
      <c r="C159" s="6">
        <f t="shared" si="15"/>
        <v>93.466898954703822</v>
      </c>
      <c r="D159" s="6">
        <f t="shared" si="16"/>
        <v>95.876887340301963</v>
      </c>
      <c r="E159" s="6">
        <f t="shared" si="17"/>
        <v>87.151567944250871</v>
      </c>
      <c r="F159" s="6">
        <f t="shared" si="14"/>
        <v>21389.893882978224</v>
      </c>
    </row>
    <row r="160" spans="1:6">
      <c r="A160" s="1">
        <v>40179</v>
      </c>
      <c r="B160" s="6">
        <v>63.937282229965149</v>
      </c>
      <c r="C160" s="6">
        <f t="shared" si="15"/>
        <v>79.529616724738673</v>
      </c>
      <c r="D160" s="6">
        <f t="shared" si="16"/>
        <v>83.623693379790936</v>
      </c>
      <c r="E160" s="6">
        <f t="shared" si="17"/>
        <v>87.891986062717763</v>
      </c>
      <c r="F160" s="6">
        <f t="shared" si="14"/>
        <v>21453.83116520819</v>
      </c>
    </row>
    <row r="161" spans="1:7">
      <c r="A161" s="1">
        <v>40180</v>
      </c>
      <c r="B161" s="6">
        <v>358.62</v>
      </c>
      <c r="C161" s="6">
        <f t="shared" si="15"/>
        <v>211.27864111498258</v>
      </c>
      <c r="D161" s="6">
        <f t="shared" si="16"/>
        <v>172.55974448315911</v>
      </c>
      <c r="E161" s="6">
        <f t="shared" si="17"/>
        <v>152.3727700348432</v>
      </c>
      <c r="F161" s="6">
        <f t="shared" si="14"/>
        <v>21812.451165208189</v>
      </c>
    </row>
    <row r="162" spans="1:7">
      <c r="A162" s="1">
        <v>40181</v>
      </c>
      <c r="B162" s="6">
        <v>46.428571428571431</v>
      </c>
      <c r="C162" s="6">
        <f t="shared" si="15"/>
        <v>202.52428571428572</v>
      </c>
      <c r="D162" s="6">
        <f t="shared" si="16"/>
        <v>156.32861788617888</v>
      </c>
      <c r="E162" s="6">
        <f t="shared" si="17"/>
        <v>141.0269512195122</v>
      </c>
      <c r="F162" s="6">
        <f t="shared" si="14"/>
        <v>21858.879736636762</v>
      </c>
    </row>
    <row r="163" spans="1:7">
      <c r="A163" s="1">
        <v>40182</v>
      </c>
      <c r="B163" s="6">
        <v>109.71428571428571</v>
      </c>
      <c r="C163" s="6">
        <f t="shared" si="15"/>
        <v>78.071428571428569</v>
      </c>
      <c r="D163" s="6">
        <f t="shared" si="16"/>
        <v>171.58761904761903</v>
      </c>
      <c r="E163" s="6">
        <f t="shared" si="17"/>
        <v>144.67503484320557</v>
      </c>
      <c r="F163" s="6">
        <f t="shared" si="14"/>
        <v>21968.594022351048</v>
      </c>
    </row>
    <row r="164" spans="1:7">
      <c r="A164" s="1">
        <v>40183</v>
      </c>
      <c r="B164" s="6">
        <v>0</v>
      </c>
      <c r="C164" s="6">
        <f t="shared" si="15"/>
        <v>54.857142857142854</v>
      </c>
      <c r="D164" s="6">
        <f t="shared" si="16"/>
        <v>52.047619047619044</v>
      </c>
      <c r="E164" s="6">
        <f t="shared" si="17"/>
        <v>128.69071428571428</v>
      </c>
      <c r="F164" s="6">
        <f t="shared" si="14"/>
        <v>21968.594022351048</v>
      </c>
    </row>
    <row r="165" spans="1:7">
      <c r="A165" s="1">
        <v>40184</v>
      </c>
      <c r="B165" s="6">
        <v>42.857142857142861</v>
      </c>
      <c r="C165" s="6">
        <f t="shared" si="15"/>
        <v>21.428571428571431</v>
      </c>
      <c r="D165" s="6">
        <f t="shared" si="16"/>
        <v>50.857142857142854</v>
      </c>
      <c r="E165" s="6">
        <f t="shared" si="17"/>
        <v>49.75</v>
      </c>
      <c r="F165" s="6">
        <f t="shared" si="14"/>
        <v>22011.451165208189</v>
      </c>
      <c r="G165" s="6"/>
    </row>
    <row r="166" spans="1:7">
      <c r="A166" s="1">
        <v>40185</v>
      </c>
      <c r="B166" s="6">
        <v>18.899999999999999</v>
      </c>
      <c r="C166" s="6">
        <f t="shared" si="15"/>
        <v>30.87857142857143</v>
      </c>
      <c r="D166" s="6">
        <f t="shared" si="16"/>
        <v>20.585714285714285</v>
      </c>
      <c r="E166" s="6">
        <f t="shared" si="17"/>
        <v>42.86785714285714</v>
      </c>
      <c r="F166" s="6">
        <f t="shared" si="14"/>
        <v>22030.351165208191</v>
      </c>
    </row>
    <row r="167" spans="1:7">
      <c r="A167" s="1">
        <v>40186</v>
      </c>
      <c r="B167" s="6">
        <v>130</v>
      </c>
      <c r="C167" s="6">
        <f t="shared" si="15"/>
        <v>74.45</v>
      </c>
      <c r="D167" s="6">
        <f t="shared" si="16"/>
        <v>63.919047619047625</v>
      </c>
      <c r="E167" s="6">
        <f t="shared" si="17"/>
        <v>47.939285714285717</v>
      </c>
      <c r="F167" s="6">
        <f t="shared" si="14"/>
        <v>22160.351165208191</v>
      </c>
    </row>
    <row r="168" spans="1:7">
      <c r="A168" s="1">
        <v>40187</v>
      </c>
      <c r="B168" s="6">
        <v>0</v>
      </c>
      <c r="C168" s="6">
        <f t="shared" si="15"/>
        <v>65</v>
      </c>
      <c r="D168" s="6">
        <f t="shared" si="16"/>
        <v>49.633333333333333</v>
      </c>
      <c r="E168" s="6">
        <f t="shared" si="17"/>
        <v>47.939285714285717</v>
      </c>
      <c r="F168" s="6">
        <f t="shared" si="14"/>
        <v>22160.351165208191</v>
      </c>
    </row>
    <row r="169" spans="1:7">
      <c r="A169" s="1">
        <v>40188</v>
      </c>
      <c r="B169" s="6">
        <v>0</v>
      </c>
      <c r="C169" s="6">
        <f t="shared" si="15"/>
        <v>0</v>
      </c>
      <c r="D169" s="6">
        <f t="shared" si="16"/>
        <v>43.333333333333336</v>
      </c>
      <c r="E169" s="6">
        <f t="shared" si="17"/>
        <v>37.225000000000001</v>
      </c>
      <c r="F169" s="6">
        <f t="shared" si="14"/>
        <v>22160.351165208191</v>
      </c>
    </row>
    <row r="170" spans="1:7">
      <c r="A170" s="1">
        <v>40189</v>
      </c>
      <c r="B170" s="6">
        <v>452.65999999999997</v>
      </c>
      <c r="C170" s="6">
        <f t="shared" si="15"/>
        <v>226.32999999999998</v>
      </c>
      <c r="D170" s="6">
        <f t="shared" si="16"/>
        <v>150.88666666666666</v>
      </c>
      <c r="E170" s="6">
        <f t="shared" si="17"/>
        <v>145.66499999999999</v>
      </c>
      <c r="F170" s="6">
        <f t="shared" si="14"/>
        <v>22613.011165208191</v>
      </c>
    </row>
    <row r="171" spans="1:7">
      <c r="A171" s="1">
        <v>40190</v>
      </c>
      <c r="B171" s="6">
        <v>159</v>
      </c>
      <c r="C171" s="6">
        <f t="shared" si="15"/>
        <v>305.83</v>
      </c>
      <c r="D171" s="6">
        <f t="shared" si="16"/>
        <v>203.88666666666666</v>
      </c>
      <c r="E171" s="6">
        <f t="shared" si="17"/>
        <v>152.91499999999999</v>
      </c>
      <c r="F171" s="6">
        <f t="shared" si="14"/>
        <v>22772.011165208191</v>
      </c>
    </row>
    <row r="172" spans="1:7">
      <c r="A172" s="1">
        <v>40191</v>
      </c>
      <c r="B172" s="6">
        <v>113.8</v>
      </c>
      <c r="C172" s="6">
        <f t="shared" si="15"/>
        <v>136.4</v>
      </c>
      <c r="D172" s="6">
        <f t="shared" si="16"/>
        <v>241.81999999999996</v>
      </c>
      <c r="E172" s="6">
        <f t="shared" si="17"/>
        <v>181.36499999999998</v>
      </c>
      <c r="F172" s="6">
        <f t="shared" si="14"/>
        <v>22885.81116520819</v>
      </c>
    </row>
    <row r="173" spans="1:7">
      <c r="A173" s="1">
        <v>40192</v>
      </c>
      <c r="B173" s="6">
        <v>356.90800000000002</v>
      </c>
      <c r="C173" s="6">
        <f t="shared" si="15"/>
        <v>235.35400000000001</v>
      </c>
      <c r="D173" s="6">
        <f t="shared" si="16"/>
        <v>209.9026666666667</v>
      </c>
      <c r="E173" s="6">
        <f t="shared" si="17"/>
        <v>270.59199999999998</v>
      </c>
      <c r="F173" s="6">
        <f t="shared" si="14"/>
        <v>23242.719165208189</v>
      </c>
    </row>
    <row r="174" spans="1:7">
      <c r="A174" s="1">
        <v>40193</v>
      </c>
      <c r="B174" s="6">
        <v>104.31399999999999</v>
      </c>
      <c r="C174" s="6">
        <f t="shared" si="15"/>
        <v>230.61099999999999</v>
      </c>
      <c r="D174" s="6">
        <f t="shared" si="16"/>
        <v>191.67400000000001</v>
      </c>
      <c r="E174" s="6">
        <f t="shared" si="17"/>
        <v>183.50550000000001</v>
      </c>
      <c r="F174" s="6">
        <f t="shared" si="14"/>
        <v>23347.033165208188</v>
      </c>
    </row>
    <row r="175" spans="1:7">
      <c r="A175" s="1">
        <v>40194</v>
      </c>
      <c r="B175" s="6">
        <v>92.031999999999996</v>
      </c>
      <c r="C175" s="6">
        <f t="shared" si="15"/>
        <v>98.173000000000002</v>
      </c>
      <c r="D175" s="6">
        <f t="shared" si="16"/>
        <v>184.41800000000001</v>
      </c>
      <c r="E175" s="6">
        <f t="shared" si="17"/>
        <v>166.76350000000002</v>
      </c>
      <c r="F175" s="6">
        <f t="shared" si="14"/>
        <v>23439.065165208187</v>
      </c>
    </row>
    <row r="176" spans="1:7">
      <c r="A176" s="1">
        <v>40195</v>
      </c>
      <c r="B176" s="6">
        <v>104.19999999999999</v>
      </c>
      <c r="C176" s="6">
        <f t="shared" si="15"/>
        <v>98.115999999999985</v>
      </c>
      <c r="D176" s="6">
        <f t="shared" si="16"/>
        <v>100.182</v>
      </c>
      <c r="E176" s="6">
        <f t="shared" si="17"/>
        <v>164.36349999999999</v>
      </c>
      <c r="F176" s="6">
        <f t="shared" si="14"/>
        <v>23543.265165208188</v>
      </c>
    </row>
    <row r="177" spans="1:6">
      <c r="A177" s="1">
        <v>40196</v>
      </c>
      <c r="B177" s="6">
        <v>20</v>
      </c>
      <c r="C177" s="6">
        <f t="shared" si="15"/>
        <v>62.099999999999994</v>
      </c>
      <c r="D177" s="6">
        <f t="shared" si="16"/>
        <v>72.077333333333328</v>
      </c>
      <c r="E177" s="6">
        <f t="shared" si="17"/>
        <v>80.136499999999998</v>
      </c>
      <c r="F177" s="6">
        <f t="shared" si="14"/>
        <v>23563.265165208188</v>
      </c>
    </row>
    <row r="178" spans="1:6">
      <c r="A178" s="1">
        <v>40197</v>
      </c>
      <c r="B178" s="6">
        <v>147.726</v>
      </c>
      <c r="C178" s="6">
        <f t="shared" si="15"/>
        <v>83.863</v>
      </c>
      <c r="D178" s="6">
        <f t="shared" si="16"/>
        <v>90.641999999999996</v>
      </c>
      <c r="E178" s="6">
        <f t="shared" si="17"/>
        <v>90.989499999999992</v>
      </c>
      <c r="F178" s="6">
        <f t="shared" si="14"/>
        <v>23710.991165208186</v>
      </c>
    </row>
    <row r="179" spans="1:6">
      <c r="A179" s="1">
        <v>40198</v>
      </c>
      <c r="B179" s="6">
        <v>97.960000000000022</v>
      </c>
      <c r="C179" s="6">
        <f t="shared" si="15"/>
        <v>122.84300000000002</v>
      </c>
      <c r="D179" s="6">
        <f t="shared" si="16"/>
        <v>88.562000000000012</v>
      </c>
      <c r="E179" s="6">
        <f t="shared" si="17"/>
        <v>92.471500000000006</v>
      </c>
      <c r="F179" s="6">
        <f t="shared" si="14"/>
        <v>23808.951165208186</v>
      </c>
    </row>
    <row r="180" spans="1:6">
      <c r="A180" s="1">
        <v>40199</v>
      </c>
      <c r="B180" s="6">
        <v>108.10000000000001</v>
      </c>
      <c r="C180" s="6">
        <f t="shared" si="15"/>
        <v>103.03000000000002</v>
      </c>
      <c r="D180" s="6">
        <f t="shared" si="16"/>
        <v>117.92866666666669</v>
      </c>
      <c r="E180" s="6">
        <f t="shared" si="17"/>
        <v>93.446500000000015</v>
      </c>
      <c r="F180" s="6">
        <f t="shared" si="14"/>
        <v>23917.051165208184</v>
      </c>
    </row>
    <row r="181" spans="1:6">
      <c r="A181" s="1">
        <v>40200</v>
      </c>
      <c r="B181" s="6">
        <v>174</v>
      </c>
      <c r="C181" s="6">
        <f t="shared" si="15"/>
        <v>141.05000000000001</v>
      </c>
      <c r="D181" s="6">
        <f t="shared" si="16"/>
        <v>126.68666666666668</v>
      </c>
      <c r="E181" s="6">
        <f t="shared" si="17"/>
        <v>131.94650000000001</v>
      </c>
      <c r="F181" s="6">
        <f t="shared" si="14"/>
        <v>24091.051165208184</v>
      </c>
    </row>
    <row r="182" spans="1:6">
      <c r="A182" s="1">
        <v>40201</v>
      </c>
      <c r="B182" s="6">
        <v>250.80000000000004</v>
      </c>
      <c r="C182" s="6">
        <f t="shared" si="15"/>
        <v>212.40000000000003</v>
      </c>
      <c r="D182" s="6">
        <f t="shared" si="16"/>
        <v>177.63333333333335</v>
      </c>
      <c r="E182" s="6">
        <f t="shared" si="17"/>
        <v>157.71500000000003</v>
      </c>
      <c r="F182" s="6">
        <f t="shared" si="14"/>
        <v>24341.851165208183</v>
      </c>
    </row>
    <row r="183" spans="1:6">
      <c r="A183" s="1">
        <v>40202</v>
      </c>
      <c r="B183" s="6">
        <v>94.399999999999991</v>
      </c>
      <c r="C183" s="6">
        <f t="shared" si="15"/>
        <v>172.60000000000002</v>
      </c>
      <c r="D183" s="6">
        <f t="shared" si="16"/>
        <v>173.06666666666669</v>
      </c>
      <c r="E183" s="6">
        <f t="shared" si="17"/>
        <v>156.82500000000002</v>
      </c>
      <c r="F183" s="6">
        <f t="shared" si="14"/>
        <v>24436.251165208185</v>
      </c>
    </row>
    <row r="184" spans="1:6">
      <c r="A184" s="1">
        <v>40203</v>
      </c>
      <c r="B184" s="6">
        <v>196.23999999999998</v>
      </c>
      <c r="C184" s="6">
        <f t="shared" si="15"/>
        <v>145.32</v>
      </c>
      <c r="D184" s="6">
        <f t="shared" si="16"/>
        <v>180.48000000000002</v>
      </c>
      <c r="E184" s="6">
        <f t="shared" si="17"/>
        <v>178.86</v>
      </c>
      <c r="F184" s="6">
        <f t="shared" si="14"/>
        <v>24632.491165208186</v>
      </c>
    </row>
    <row r="185" spans="1:6">
      <c r="A185" s="1">
        <v>40204</v>
      </c>
      <c r="B185" s="6">
        <v>77.460000000000008</v>
      </c>
      <c r="C185" s="6">
        <f t="shared" si="15"/>
        <v>136.85</v>
      </c>
      <c r="D185" s="6">
        <f t="shared" si="16"/>
        <v>122.7</v>
      </c>
      <c r="E185" s="6">
        <f t="shared" si="17"/>
        <v>154.72500000000002</v>
      </c>
      <c r="F185" s="6">
        <f t="shared" si="14"/>
        <v>24709.951165208186</v>
      </c>
    </row>
    <row r="186" spans="1:6">
      <c r="A186" s="1">
        <v>40205</v>
      </c>
      <c r="B186" s="6">
        <v>90.699999999999989</v>
      </c>
      <c r="C186" s="6">
        <f t="shared" si="15"/>
        <v>84.08</v>
      </c>
      <c r="D186" s="6">
        <f t="shared" si="16"/>
        <v>121.46666666666665</v>
      </c>
      <c r="E186" s="6">
        <f t="shared" si="17"/>
        <v>114.7</v>
      </c>
      <c r="F186" s="6">
        <f t="shared" si="14"/>
        <v>24800.651165208186</v>
      </c>
    </row>
    <row r="187" spans="1:6">
      <c r="A187" s="1">
        <v>40206</v>
      </c>
      <c r="B187" s="6">
        <v>98.039999999999992</v>
      </c>
      <c r="C187" s="6">
        <f t="shared" si="15"/>
        <v>94.36999999999999</v>
      </c>
      <c r="D187" s="6">
        <f t="shared" si="16"/>
        <v>88.733333333333334</v>
      </c>
      <c r="E187" s="6">
        <f t="shared" si="17"/>
        <v>115.60999999999999</v>
      </c>
      <c r="F187" s="6">
        <f t="shared" si="14"/>
        <v>24898.691165208187</v>
      </c>
    </row>
    <row r="188" spans="1:6">
      <c r="A188" s="1">
        <v>40207</v>
      </c>
      <c r="B188" s="6">
        <v>143.9</v>
      </c>
      <c r="C188" s="6">
        <f t="shared" si="15"/>
        <v>120.97</v>
      </c>
      <c r="D188" s="6">
        <f t="shared" si="16"/>
        <v>110.88</v>
      </c>
      <c r="E188" s="6">
        <f t="shared" si="17"/>
        <v>102.52500000000001</v>
      </c>
      <c r="F188" s="6">
        <f t="shared" si="14"/>
        <v>25042.591165208189</v>
      </c>
    </row>
    <row r="189" spans="1:6">
      <c r="A189" s="1">
        <v>40208</v>
      </c>
      <c r="B189" s="6">
        <v>124.1</v>
      </c>
      <c r="C189" s="6">
        <f t="shared" si="15"/>
        <v>134</v>
      </c>
      <c r="D189" s="6">
        <f t="shared" si="16"/>
        <v>122.01333333333332</v>
      </c>
      <c r="E189" s="6">
        <f t="shared" si="17"/>
        <v>114.185</v>
      </c>
      <c r="F189" s="6">
        <f t="shared" si="14"/>
        <v>25166.691165208187</v>
      </c>
    </row>
    <row r="190" spans="1:6">
      <c r="A190" s="1">
        <v>40209</v>
      </c>
      <c r="B190" s="6">
        <v>89.220000000000013</v>
      </c>
      <c r="C190" s="6">
        <f t="shared" si="15"/>
        <v>106.66</v>
      </c>
      <c r="D190" s="6">
        <f t="shared" si="16"/>
        <v>119.07333333333334</v>
      </c>
      <c r="E190" s="6">
        <f t="shared" si="17"/>
        <v>113.815</v>
      </c>
      <c r="F190" s="6">
        <f t="shared" si="14"/>
        <v>25255.911165208188</v>
      </c>
    </row>
    <row r="191" spans="1:6">
      <c r="A191" s="1">
        <v>40210</v>
      </c>
      <c r="B191" s="6">
        <v>127.27</v>
      </c>
      <c r="C191" s="6">
        <f t="shared" si="15"/>
        <v>108.245</v>
      </c>
      <c r="D191" s="6">
        <f t="shared" si="16"/>
        <v>113.52999999999999</v>
      </c>
      <c r="E191" s="6">
        <f t="shared" si="17"/>
        <v>121.1225</v>
      </c>
      <c r="F191" s="6">
        <f t="shared" si="14"/>
        <v>25383.181165208189</v>
      </c>
    </row>
    <row r="192" spans="1:6">
      <c r="A192" s="1">
        <v>40211</v>
      </c>
      <c r="B192" s="6">
        <v>96.31782945736434</v>
      </c>
      <c r="C192" s="6">
        <f t="shared" si="15"/>
        <v>111.79391472868217</v>
      </c>
      <c r="D192" s="6">
        <f t="shared" si="16"/>
        <v>104.26927648578811</v>
      </c>
      <c r="E192" s="6">
        <f t="shared" si="17"/>
        <v>109.22695736434108</v>
      </c>
      <c r="F192" s="6">
        <f t="shared" si="14"/>
        <v>25479.498994665551</v>
      </c>
    </row>
    <row r="193" spans="1:8">
      <c r="A193" s="1">
        <v>40212</v>
      </c>
      <c r="B193" s="6">
        <v>171.89664082687335</v>
      </c>
      <c r="C193" s="6">
        <f t="shared" si="15"/>
        <v>134.10723514211884</v>
      </c>
      <c r="D193" s="6">
        <f t="shared" si="16"/>
        <v>131.82815676141254</v>
      </c>
      <c r="E193" s="6">
        <f t="shared" si="17"/>
        <v>121.17611757105942</v>
      </c>
      <c r="F193" s="6">
        <f t="shared" si="14"/>
        <v>25651.395635492423</v>
      </c>
    </row>
    <row r="194" spans="1:8">
      <c r="A194" s="1">
        <v>40213</v>
      </c>
      <c r="B194" s="6">
        <v>137.20930232558138</v>
      </c>
      <c r="C194" s="6">
        <f t="shared" si="15"/>
        <v>154.55297157622738</v>
      </c>
      <c r="D194" s="6">
        <f t="shared" si="16"/>
        <v>135.14125753660633</v>
      </c>
      <c r="E194" s="6">
        <f t="shared" si="17"/>
        <v>133.17344315245475</v>
      </c>
      <c r="F194" s="6">
        <f t="shared" si="14"/>
        <v>25788.604937818003</v>
      </c>
    </row>
    <row r="195" spans="1:8">
      <c r="A195" s="1">
        <v>40214</v>
      </c>
      <c r="B195" s="6">
        <v>80.209302325581405</v>
      </c>
      <c r="C195" s="6">
        <f t="shared" si="15"/>
        <v>108.70930232558139</v>
      </c>
      <c r="D195" s="6">
        <f t="shared" si="16"/>
        <v>129.77174849267871</v>
      </c>
      <c r="E195" s="6">
        <f t="shared" si="17"/>
        <v>121.40826873385011</v>
      </c>
      <c r="F195" s="6">
        <f t="shared" si="14"/>
        <v>25868.814240143583</v>
      </c>
      <c r="H195" s="6"/>
    </row>
    <row r="196" spans="1:8">
      <c r="A196" s="1">
        <v>40215</v>
      </c>
      <c r="B196" s="6">
        <v>69.315245478036175</v>
      </c>
      <c r="C196" s="6">
        <f t="shared" si="15"/>
        <v>74.762273901808783</v>
      </c>
      <c r="D196" s="6">
        <f t="shared" si="16"/>
        <v>95.577950043066323</v>
      </c>
      <c r="E196" s="6">
        <f t="shared" si="17"/>
        <v>114.65762273901808</v>
      </c>
      <c r="F196" s="6">
        <f t="shared" ref="F196:F259" si="18">F195+B196</f>
        <v>25938.129485621619</v>
      </c>
    </row>
    <row r="197" spans="1:8">
      <c r="A197" s="1">
        <v>40216</v>
      </c>
      <c r="B197" s="6">
        <v>86.17571059431522</v>
      </c>
      <c r="C197" s="6">
        <f t="shared" si="15"/>
        <v>77.745478036175697</v>
      </c>
      <c r="D197" s="6">
        <f t="shared" si="16"/>
        <v>78.566752799310919</v>
      </c>
      <c r="E197" s="6">
        <f t="shared" si="17"/>
        <v>93.227390180878544</v>
      </c>
      <c r="F197" s="6">
        <f t="shared" si="18"/>
        <v>26024.305196215933</v>
      </c>
    </row>
    <row r="198" spans="1:8">
      <c r="A198" s="1">
        <v>40217</v>
      </c>
      <c r="B198" s="6">
        <v>166.75710594315248</v>
      </c>
      <c r="C198" s="6">
        <f t="shared" si="15"/>
        <v>126.46640826873386</v>
      </c>
      <c r="D198" s="6">
        <f t="shared" si="16"/>
        <v>107.41602067183463</v>
      </c>
      <c r="E198" s="6">
        <f t="shared" si="17"/>
        <v>100.61434108527132</v>
      </c>
      <c r="F198" s="6">
        <f t="shared" si="18"/>
        <v>26191.062302159087</v>
      </c>
    </row>
    <row r="199" spans="1:8">
      <c r="A199" s="1">
        <v>40218</v>
      </c>
      <c r="B199" s="6">
        <v>94.684754521963811</v>
      </c>
      <c r="C199" s="6">
        <f t="shared" si="15"/>
        <v>130.72093023255815</v>
      </c>
      <c r="D199" s="6">
        <f t="shared" si="16"/>
        <v>115.87252368647717</v>
      </c>
      <c r="E199" s="6">
        <f t="shared" si="17"/>
        <v>104.23320413436693</v>
      </c>
      <c r="F199" s="6">
        <f t="shared" si="18"/>
        <v>26285.747056681052</v>
      </c>
    </row>
    <row r="200" spans="1:8">
      <c r="A200" s="1">
        <v>40219</v>
      </c>
      <c r="B200" s="6">
        <v>92.700258397932828</v>
      </c>
      <c r="C200" s="6">
        <f t="shared" si="15"/>
        <v>93.692506459948319</v>
      </c>
      <c r="D200" s="6">
        <f t="shared" si="16"/>
        <v>118.04737295434971</v>
      </c>
      <c r="E200" s="6">
        <f t="shared" si="17"/>
        <v>110.07945736434108</v>
      </c>
      <c r="F200" s="6">
        <f t="shared" si="18"/>
        <v>26378.447315078985</v>
      </c>
    </row>
    <row r="201" spans="1:8">
      <c r="A201" s="1">
        <v>40220</v>
      </c>
      <c r="B201" s="6">
        <f>Argentina!B80</f>
        <v>2385.5803617571059</v>
      </c>
      <c r="C201" s="6">
        <f t="shared" si="15"/>
        <v>1239.1403100775194</v>
      </c>
      <c r="D201" s="6">
        <f t="shared" si="16"/>
        <v>857.65512489233424</v>
      </c>
      <c r="E201" s="6">
        <f t="shared" si="17"/>
        <v>684.93062015503881</v>
      </c>
      <c r="F201" s="6">
        <f t="shared" si="18"/>
        <v>28764.027676836093</v>
      </c>
    </row>
    <row r="202" spans="1:8">
      <c r="A202" s="1">
        <v>40221</v>
      </c>
      <c r="B202" s="6">
        <v>2.604166666666667</v>
      </c>
      <c r="C202" s="6">
        <f t="shared" si="15"/>
        <v>1194.0922642118862</v>
      </c>
      <c r="D202" s="6">
        <f t="shared" si="16"/>
        <v>826.96159560723515</v>
      </c>
      <c r="E202" s="6">
        <f t="shared" si="17"/>
        <v>643.89238533591731</v>
      </c>
      <c r="F202" s="6">
        <f t="shared" si="18"/>
        <v>28766.631843502761</v>
      </c>
    </row>
    <row r="203" spans="1:8">
      <c r="A203" s="1">
        <v>40222</v>
      </c>
      <c r="B203" s="6">
        <v>408.60416666666669</v>
      </c>
      <c r="C203" s="6">
        <f t="shared" si="15"/>
        <v>205.60416666666669</v>
      </c>
      <c r="D203" s="6">
        <f t="shared" si="16"/>
        <v>932.26289836347962</v>
      </c>
      <c r="E203" s="6">
        <f t="shared" si="17"/>
        <v>722.37223837209297</v>
      </c>
      <c r="F203" s="6">
        <f t="shared" si="18"/>
        <v>29175.236010169428</v>
      </c>
    </row>
    <row r="204" spans="1:8">
      <c r="A204" s="1">
        <v>40223</v>
      </c>
      <c r="B204" s="6">
        <v>179.94416666666669</v>
      </c>
      <c r="C204" s="6">
        <f t="shared" si="15"/>
        <v>294.2741666666667</v>
      </c>
      <c r="D204" s="6">
        <f t="shared" si="16"/>
        <v>197.05083333333334</v>
      </c>
      <c r="E204" s="6">
        <f t="shared" si="17"/>
        <v>744.18321543927641</v>
      </c>
      <c r="F204" s="6">
        <f t="shared" si="18"/>
        <v>29355.180176836097</v>
      </c>
    </row>
    <row r="205" spans="1:8">
      <c r="A205" s="1">
        <v>40224</v>
      </c>
      <c r="B205" s="6">
        <v>59.104166666666664</v>
      </c>
      <c r="C205" s="6">
        <f t="shared" si="15"/>
        <v>119.52416666666667</v>
      </c>
      <c r="D205" s="6">
        <f t="shared" si="16"/>
        <v>215.88416666666669</v>
      </c>
      <c r="E205" s="6">
        <f t="shared" si="17"/>
        <v>162.56416666666667</v>
      </c>
      <c r="F205" s="6">
        <f t="shared" si="18"/>
        <v>29414.284343502764</v>
      </c>
    </row>
    <row r="206" spans="1:8">
      <c r="A206" s="1">
        <v>40225</v>
      </c>
      <c r="B206" s="6">
        <v>160.25416666666666</v>
      </c>
      <c r="C206" s="6">
        <f t="shared" si="15"/>
        <v>109.67916666666666</v>
      </c>
      <c r="D206" s="6">
        <f t="shared" si="16"/>
        <v>133.10083333333333</v>
      </c>
      <c r="E206" s="6">
        <f t="shared" si="17"/>
        <v>201.97666666666669</v>
      </c>
      <c r="F206" s="6">
        <f t="shared" si="18"/>
        <v>29574.53851016943</v>
      </c>
    </row>
    <row r="207" spans="1:8">
      <c r="A207" s="1">
        <v>40226</v>
      </c>
      <c r="B207" s="6">
        <v>84.604166666666671</v>
      </c>
      <c r="C207" s="6">
        <f t="shared" si="15"/>
        <v>122.42916666666667</v>
      </c>
      <c r="D207" s="6">
        <f t="shared" si="16"/>
        <v>101.32083333333333</v>
      </c>
      <c r="E207" s="6">
        <f t="shared" si="17"/>
        <v>120.97666666666667</v>
      </c>
      <c r="F207" s="6">
        <f t="shared" si="18"/>
        <v>29659.142676836098</v>
      </c>
    </row>
    <row r="208" spans="1:8">
      <c r="A208" s="1">
        <v>40227</v>
      </c>
      <c r="B208" s="6">
        <v>2.604166666666667</v>
      </c>
      <c r="C208" s="6">
        <f t="shared" si="15"/>
        <v>43.604166666666671</v>
      </c>
      <c r="D208" s="6">
        <f t="shared" si="16"/>
        <v>82.487499999999997</v>
      </c>
      <c r="E208" s="6">
        <f t="shared" si="17"/>
        <v>76.641666666666666</v>
      </c>
      <c r="F208" s="6">
        <f t="shared" si="18"/>
        <v>29661.746843502766</v>
      </c>
    </row>
    <row r="209" spans="1:6">
      <c r="A209" s="1">
        <v>40228</v>
      </c>
      <c r="B209" s="6">
        <v>37.984166666666667</v>
      </c>
      <c r="C209" s="6">
        <f t="shared" si="15"/>
        <v>20.294166666666666</v>
      </c>
      <c r="D209" s="6">
        <f t="shared" si="16"/>
        <v>41.730833333333337</v>
      </c>
      <c r="E209" s="6">
        <f t="shared" si="17"/>
        <v>71.361666666666665</v>
      </c>
      <c r="F209" s="6">
        <f t="shared" si="18"/>
        <v>29699.731010169431</v>
      </c>
    </row>
    <row r="210" spans="1:6">
      <c r="A210" s="1">
        <v>40229</v>
      </c>
      <c r="B210" s="6">
        <v>2.604166666666667</v>
      </c>
      <c r="C210" s="6">
        <f t="shared" si="15"/>
        <v>20.294166666666666</v>
      </c>
      <c r="D210" s="6">
        <f t="shared" si="16"/>
        <v>14.397499999999999</v>
      </c>
      <c r="E210" s="6">
        <f t="shared" si="17"/>
        <v>31.94916666666667</v>
      </c>
      <c r="F210" s="6">
        <f t="shared" si="18"/>
        <v>29702.335176836099</v>
      </c>
    </row>
    <row r="211" spans="1:6">
      <c r="A211" s="1">
        <v>40230</v>
      </c>
      <c r="B211" s="6">
        <v>47.814166666666672</v>
      </c>
      <c r="C211" s="6">
        <f t="shared" si="15"/>
        <v>25.209166666666668</v>
      </c>
      <c r="D211" s="6">
        <f t="shared" si="16"/>
        <v>29.467500000000001</v>
      </c>
      <c r="E211" s="6">
        <f t="shared" si="17"/>
        <v>22.751666666666665</v>
      </c>
      <c r="F211" s="6">
        <f t="shared" si="18"/>
        <v>29750.149343502766</v>
      </c>
    </row>
    <row r="212" spans="1:6">
      <c r="A212" s="1">
        <v>40231</v>
      </c>
      <c r="B212" s="6">
        <v>19.104166666666668</v>
      </c>
      <c r="C212" s="6">
        <f t="shared" si="15"/>
        <v>33.459166666666668</v>
      </c>
      <c r="D212" s="6">
        <f t="shared" si="16"/>
        <v>23.174166666666668</v>
      </c>
      <c r="E212" s="6">
        <f t="shared" si="17"/>
        <v>26.876666666666669</v>
      </c>
      <c r="F212" s="6">
        <f t="shared" si="18"/>
        <v>29769.253510169434</v>
      </c>
    </row>
    <row r="213" spans="1:6">
      <c r="A213" s="1">
        <v>40232</v>
      </c>
      <c r="B213" s="6">
        <v>413.39793281653749</v>
      </c>
      <c r="C213" s="6">
        <f t="shared" si="15"/>
        <v>216.25104974160209</v>
      </c>
      <c r="D213" s="6">
        <f t="shared" si="16"/>
        <v>160.10542204995696</v>
      </c>
      <c r="E213" s="6">
        <f t="shared" si="17"/>
        <v>120.73010820413438</v>
      </c>
      <c r="F213" s="6">
        <f t="shared" si="18"/>
        <v>30182.651442985971</v>
      </c>
    </row>
    <row r="214" spans="1:6">
      <c r="A214" s="1">
        <v>40233</v>
      </c>
      <c r="B214" s="6">
        <v>80.21963824289405</v>
      </c>
      <c r="C214" s="6">
        <f t="shared" si="15"/>
        <v>246.80878552971578</v>
      </c>
      <c r="D214" s="6">
        <f t="shared" si="16"/>
        <v>170.90724590869942</v>
      </c>
      <c r="E214" s="6">
        <f t="shared" si="17"/>
        <v>140.13397609819123</v>
      </c>
      <c r="F214" s="6">
        <f t="shared" si="18"/>
        <v>30262.871081228866</v>
      </c>
    </row>
    <row r="215" spans="1:6">
      <c r="A215" s="1">
        <v>40234</v>
      </c>
      <c r="B215" s="6">
        <v>99.887829457364333</v>
      </c>
      <c r="C215" s="6">
        <f t="shared" si="15"/>
        <v>90.053733850129191</v>
      </c>
      <c r="D215" s="6">
        <f t="shared" si="16"/>
        <v>197.83513350559863</v>
      </c>
      <c r="E215" s="6">
        <f t="shared" si="17"/>
        <v>153.15239179586564</v>
      </c>
      <c r="F215" s="6">
        <f t="shared" si="18"/>
        <v>30362.758910686232</v>
      </c>
    </row>
    <row r="216" spans="1:6">
      <c r="A216" s="1">
        <v>40235</v>
      </c>
      <c r="B216" s="6">
        <v>48.18240310077519</v>
      </c>
      <c r="C216" s="6">
        <f t="shared" si="15"/>
        <v>74.035116279069769</v>
      </c>
      <c r="D216" s="6">
        <f t="shared" si="16"/>
        <v>76.096623600344529</v>
      </c>
      <c r="E216" s="6">
        <f t="shared" si="17"/>
        <v>160.42195090439279</v>
      </c>
      <c r="F216" s="6">
        <f t="shared" si="18"/>
        <v>30410.941313787007</v>
      </c>
    </row>
    <row r="217" spans="1:6">
      <c r="A217" s="1">
        <v>40236</v>
      </c>
      <c r="B217" s="6">
        <v>58.28576227390181</v>
      </c>
      <c r="C217" s="6">
        <f t="shared" ref="C217:C280" si="19">AVERAGE(B216:B217)</f>
        <v>53.2340826873385</v>
      </c>
      <c r="D217" s="6">
        <f t="shared" ref="D217:D280" si="20">AVERAGE(B215:B217)</f>
        <v>68.785331610680444</v>
      </c>
      <c r="E217" s="6">
        <f t="shared" ref="E217:E280" si="21">AVERAGE(B214:B217)</f>
        <v>71.643908268733838</v>
      </c>
      <c r="F217" s="6">
        <f t="shared" si="18"/>
        <v>30469.22707606091</v>
      </c>
    </row>
    <row r="218" spans="1:6">
      <c r="A218" s="1">
        <v>40237</v>
      </c>
      <c r="B218" s="6">
        <v>114.46147286821706</v>
      </c>
      <c r="C218" s="6">
        <f t="shared" si="19"/>
        <v>86.373617571059441</v>
      </c>
      <c r="D218" s="6">
        <f t="shared" si="20"/>
        <v>73.643212747631352</v>
      </c>
      <c r="E218" s="6">
        <f t="shared" si="21"/>
        <v>80.204366925064605</v>
      </c>
      <c r="F218" s="6">
        <f t="shared" si="18"/>
        <v>30583.688548929127</v>
      </c>
    </row>
    <row r="219" spans="1:6">
      <c r="A219" s="1">
        <v>40238</v>
      </c>
      <c r="B219" s="6">
        <v>114.61651162790696</v>
      </c>
      <c r="C219" s="6">
        <f t="shared" si="19"/>
        <v>114.53899224806202</v>
      </c>
      <c r="D219" s="6">
        <f t="shared" si="20"/>
        <v>95.787915590008609</v>
      </c>
      <c r="E219" s="6">
        <f t="shared" si="21"/>
        <v>83.886537467700251</v>
      </c>
      <c r="F219" s="6">
        <f t="shared" si="18"/>
        <v>30698.305060557035</v>
      </c>
    </row>
    <row r="220" spans="1:6">
      <c r="A220" s="1">
        <v>40239</v>
      </c>
      <c r="B220" s="6">
        <v>33.737958656330747</v>
      </c>
      <c r="C220" s="6">
        <f t="shared" si="19"/>
        <v>74.17723514211886</v>
      </c>
      <c r="D220" s="6">
        <f t="shared" si="20"/>
        <v>87.605314384151598</v>
      </c>
      <c r="E220" s="6">
        <f t="shared" si="21"/>
        <v>80.275426356589151</v>
      </c>
      <c r="F220" s="6">
        <f t="shared" si="18"/>
        <v>30732.043019213364</v>
      </c>
    </row>
    <row r="221" spans="1:6">
      <c r="A221" s="1">
        <v>40240</v>
      </c>
      <c r="B221" s="6">
        <v>70.533824289405686</v>
      </c>
      <c r="C221" s="6">
        <f t="shared" si="19"/>
        <v>52.135891472868217</v>
      </c>
      <c r="D221" s="6">
        <f t="shared" si="20"/>
        <v>72.96276485788114</v>
      </c>
      <c r="E221" s="6">
        <f t="shared" si="21"/>
        <v>83.33744186046512</v>
      </c>
      <c r="F221" s="6">
        <f t="shared" si="18"/>
        <v>30802.576843502771</v>
      </c>
    </row>
    <row r="222" spans="1:6">
      <c r="A222" s="1">
        <v>40241</v>
      </c>
      <c r="B222" s="6">
        <v>103.20413436692508</v>
      </c>
      <c r="C222" s="6">
        <f t="shared" si="19"/>
        <v>86.868979328165381</v>
      </c>
      <c r="D222" s="6">
        <f t="shared" si="20"/>
        <v>69.158639104220512</v>
      </c>
      <c r="E222" s="6">
        <f t="shared" si="21"/>
        <v>80.52310723514212</v>
      </c>
      <c r="F222" s="6">
        <f t="shared" si="18"/>
        <v>30905.780977869697</v>
      </c>
    </row>
    <row r="223" spans="1:6">
      <c r="A223" s="1">
        <v>40242</v>
      </c>
      <c r="B223" s="6">
        <v>26.614987080103361</v>
      </c>
      <c r="C223" s="6">
        <f t="shared" si="19"/>
        <v>64.909560723514218</v>
      </c>
      <c r="D223" s="6">
        <f t="shared" si="20"/>
        <v>66.784315245478041</v>
      </c>
      <c r="E223" s="6">
        <f t="shared" si="21"/>
        <v>58.522726098191221</v>
      </c>
      <c r="F223" s="6">
        <f t="shared" si="18"/>
        <v>30932.395964949799</v>
      </c>
    </row>
    <row r="224" spans="1:6">
      <c r="A224" s="1">
        <v>40243</v>
      </c>
      <c r="B224" s="6">
        <v>88.012919896640824</v>
      </c>
      <c r="C224" s="6">
        <f t="shared" si="19"/>
        <v>57.313953488372093</v>
      </c>
      <c r="D224" s="6">
        <f t="shared" si="20"/>
        <v>72.610680447889749</v>
      </c>
      <c r="E224" s="6">
        <f t="shared" si="21"/>
        <v>72.09146640826873</v>
      </c>
      <c r="F224" s="6">
        <f t="shared" si="18"/>
        <v>31020.408884846442</v>
      </c>
    </row>
    <row r="225" spans="1:6">
      <c r="A225" s="1">
        <v>40244</v>
      </c>
      <c r="B225" s="6">
        <v>134.56072351421187</v>
      </c>
      <c r="C225" s="6">
        <f t="shared" si="19"/>
        <v>111.28682170542635</v>
      </c>
      <c r="D225" s="6">
        <f t="shared" si="20"/>
        <v>83.062876830318686</v>
      </c>
      <c r="E225" s="6">
        <f t="shared" si="21"/>
        <v>88.09819121447029</v>
      </c>
      <c r="F225" s="6">
        <f t="shared" si="18"/>
        <v>31154.969608360654</v>
      </c>
    </row>
    <row r="226" spans="1:6">
      <c r="A226" s="1">
        <v>40245</v>
      </c>
      <c r="B226" s="6">
        <v>109.0439276485788</v>
      </c>
      <c r="C226" s="6">
        <f t="shared" si="19"/>
        <v>121.80232558139534</v>
      </c>
      <c r="D226" s="6">
        <f t="shared" si="20"/>
        <v>110.53919035314384</v>
      </c>
      <c r="E226" s="6">
        <f t="shared" si="21"/>
        <v>89.558139534883708</v>
      </c>
      <c r="F226" s="6">
        <f t="shared" si="18"/>
        <v>31264.013536009232</v>
      </c>
    </row>
    <row r="227" spans="1:6">
      <c r="A227" s="1">
        <v>40246</v>
      </c>
      <c r="B227" s="6">
        <v>28.423772609819121</v>
      </c>
      <c r="C227" s="6">
        <f t="shared" si="19"/>
        <v>68.733850129198956</v>
      </c>
      <c r="D227" s="6">
        <f t="shared" si="20"/>
        <v>90.676141257536599</v>
      </c>
      <c r="E227" s="6">
        <f t="shared" si="21"/>
        <v>90.010335917312659</v>
      </c>
      <c r="F227" s="6">
        <f t="shared" si="18"/>
        <v>31292.43730861905</v>
      </c>
    </row>
    <row r="228" spans="1:6">
      <c r="A228" s="1">
        <v>40247</v>
      </c>
      <c r="B228" s="6">
        <v>107.63565891472868</v>
      </c>
      <c r="C228" s="6">
        <f t="shared" si="19"/>
        <v>68.029715762273895</v>
      </c>
      <c r="D228" s="6">
        <f t="shared" si="20"/>
        <v>81.70111972437553</v>
      </c>
      <c r="E228" s="6">
        <f t="shared" si="21"/>
        <v>94.916020671834616</v>
      </c>
      <c r="F228" s="6">
        <f t="shared" si="18"/>
        <v>31400.072967533779</v>
      </c>
    </row>
    <row r="229" spans="1:6">
      <c r="A229" s="1">
        <v>40248</v>
      </c>
      <c r="B229" s="6">
        <v>139.79328165374676</v>
      </c>
      <c r="C229" s="6">
        <f t="shared" si="19"/>
        <v>123.71447028423772</v>
      </c>
      <c r="D229" s="6">
        <f t="shared" si="20"/>
        <v>91.950904392764855</v>
      </c>
      <c r="E229" s="6">
        <f t="shared" si="21"/>
        <v>96.224160206718338</v>
      </c>
      <c r="F229" s="6">
        <f t="shared" si="18"/>
        <v>31539.866249187526</v>
      </c>
    </row>
    <row r="230" spans="1:6">
      <c r="A230" s="1">
        <v>40249</v>
      </c>
      <c r="B230" s="6">
        <v>0</v>
      </c>
      <c r="C230" s="6">
        <f t="shared" si="19"/>
        <v>69.89664082687338</v>
      </c>
      <c r="D230" s="6">
        <f t="shared" si="20"/>
        <v>82.476313522825151</v>
      </c>
      <c r="E230" s="6">
        <f t="shared" si="21"/>
        <v>68.963178294573638</v>
      </c>
      <c r="F230" s="6">
        <f t="shared" si="18"/>
        <v>31539.866249187526</v>
      </c>
    </row>
    <row r="231" spans="1:6">
      <c r="A231" s="1">
        <v>40250</v>
      </c>
      <c r="B231" s="6">
        <v>85.142118863049092</v>
      </c>
      <c r="C231" s="6">
        <f t="shared" si="19"/>
        <v>42.571059431524546</v>
      </c>
      <c r="D231" s="6">
        <f t="shared" si="20"/>
        <v>74.978466838931951</v>
      </c>
      <c r="E231" s="6">
        <f t="shared" si="21"/>
        <v>83.142764857881133</v>
      </c>
      <c r="F231" s="6">
        <f t="shared" si="18"/>
        <v>31625.008368050574</v>
      </c>
    </row>
    <row r="232" spans="1:6">
      <c r="A232" s="1">
        <v>40251</v>
      </c>
      <c r="B232" s="6">
        <v>98.139534883720913</v>
      </c>
      <c r="C232" s="6">
        <f t="shared" si="19"/>
        <v>91.640826873385009</v>
      </c>
      <c r="D232" s="6">
        <f t="shared" si="20"/>
        <v>61.093884582256671</v>
      </c>
      <c r="E232" s="6">
        <f t="shared" si="21"/>
        <v>80.768733850129195</v>
      </c>
      <c r="F232" s="6">
        <f t="shared" si="18"/>
        <v>31723.147902934295</v>
      </c>
    </row>
    <row r="233" spans="1:6">
      <c r="A233" s="1">
        <v>40252</v>
      </c>
      <c r="B233" s="6">
        <v>75.968992248062023</v>
      </c>
      <c r="C233" s="6">
        <f t="shared" si="19"/>
        <v>87.054263565891461</v>
      </c>
      <c r="D233" s="6">
        <f t="shared" si="20"/>
        <v>86.416881998277347</v>
      </c>
      <c r="E233" s="6">
        <f t="shared" si="21"/>
        <v>64.81266149870801</v>
      </c>
      <c r="F233" s="6">
        <f t="shared" si="18"/>
        <v>31799.116895182357</v>
      </c>
    </row>
    <row r="234" spans="1:6">
      <c r="A234" s="1">
        <v>40253</v>
      </c>
      <c r="B234" s="6">
        <v>125.19379844961242</v>
      </c>
      <c r="C234" s="6">
        <f t="shared" si="19"/>
        <v>100.58139534883722</v>
      </c>
      <c r="D234" s="6">
        <f t="shared" si="20"/>
        <v>99.767441860465112</v>
      </c>
      <c r="E234" s="6">
        <f t="shared" si="21"/>
        <v>96.111111111111114</v>
      </c>
      <c r="F234" s="6">
        <f t="shared" si="18"/>
        <v>31924.310693631967</v>
      </c>
    </row>
    <row r="235" spans="1:6">
      <c r="A235" s="1">
        <v>40254</v>
      </c>
      <c r="B235" s="6">
        <v>162.27390180878552</v>
      </c>
      <c r="C235" s="6">
        <f t="shared" si="19"/>
        <v>143.73385012919897</v>
      </c>
      <c r="D235" s="6">
        <f t="shared" si="20"/>
        <v>121.14556416881999</v>
      </c>
      <c r="E235" s="6">
        <f t="shared" si="21"/>
        <v>115.39405684754522</v>
      </c>
      <c r="F235" s="6">
        <f t="shared" si="18"/>
        <v>32086.584595440752</v>
      </c>
    </row>
    <row r="236" spans="1:6">
      <c r="A236" s="1">
        <v>40255</v>
      </c>
      <c r="B236" s="6">
        <v>77.2609819121447</v>
      </c>
      <c r="C236" s="6">
        <f t="shared" si="19"/>
        <v>119.76744186046511</v>
      </c>
      <c r="D236" s="6">
        <f t="shared" si="20"/>
        <v>121.57622739018088</v>
      </c>
      <c r="E236" s="6">
        <f t="shared" si="21"/>
        <v>110.17441860465117</v>
      </c>
      <c r="F236" s="6">
        <f t="shared" si="18"/>
        <v>32163.845577352899</v>
      </c>
    </row>
    <row r="237" spans="1:6">
      <c r="A237" s="1">
        <v>40256</v>
      </c>
      <c r="B237" s="6">
        <v>78.036175710594321</v>
      </c>
      <c r="C237" s="6">
        <f t="shared" si="19"/>
        <v>77.648578811369504</v>
      </c>
      <c r="D237" s="6">
        <f t="shared" si="20"/>
        <v>105.85701981050818</v>
      </c>
      <c r="E237" s="6">
        <f t="shared" si="21"/>
        <v>110.69121447028424</v>
      </c>
      <c r="F237" s="6">
        <f t="shared" si="18"/>
        <v>32241.881753063491</v>
      </c>
    </row>
    <row r="238" spans="1:6">
      <c r="A238" s="1">
        <v>40257</v>
      </c>
      <c r="B238" s="6">
        <v>131.55038759689924</v>
      </c>
      <c r="C238" s="6">
        <f t="shared" si="19"/>
        <v>104.79328165374679</v>
      </c>
      <c r="D238" s="6">
        <f t="shared" si="20"/>
        <v>95.615848406546093</v>
      </c>
      <c r="E238" s="6">
        <f t="shared" si="21"/>
        <v>112.28036175710594</v>
      </c>
      <c r="F238" s="6">
        <f t="shared" si="18"/>
        <v>32373.432140660392</v>
      </c>
    </row>
    <row r="239" spans="1:6">
      <c r="A239" s="1">
        <v>40258</v>
      </c>
      <c r="B239" s="6">
        <v>71.439276485788099</v>
      </c>
      <c r="C239" s="6">
        <f t="shared" si="19"/>
        <v>101.49483204134367</v>
      </c>
      <c r="D239" s="6">
        <f t="shared" si="20"/>
        <v>93.675279931093883</v>
      </c>
      <c r="E239" s="6">
        <f t="shared" si="21"/>
        <v>89.571705426356601</v>
      </c>
      <c r="F239" s="6">
        <f t="shared" si="18"/>
        <v>32444.87141714618</v>
      </c>
    </row>
    <row r="240" spans="1:6">
      <c r="A240" s="1">
        <v>40259</v>
      </c>
      <c r="B240" s="6">
        <v>50.387596899224803</v>
      </c>
      <c r="C240" s="6">
        <f t="shared" si="19"/>
        <v>60.913436692506451</v>
      </c>
      <c r="D240" s="6">
        <f t="shared" si="20"/>
        <v>84.459086993970715</v>
      </c>
      <c r="E240" s="6">
        <f t="shared" si="21"/>
        <v>82.85335917312662</v>
      </c>
      <c r="F240" s="6">
        <f t="shared" si="18"/>
        <v>32495.259014045405</v>
      </c>
    </row>
    <row r="241" spans="1:6">
      <c r="A241" s="1">
        <v>40260</v>
      </c>
      <c r="B241" s="6">
        <v>452.4341085271318</v>
      </c>
      <c r="C241" s="6">
        <f t="shared" si="19"/>
        <v>251.41085271317831</v>
      </c>
      <c r="D241" s="6">
        <f t="shared" si="20"/>
        <v>191.42032730404821</v>
      </c>
      <c r="E241" s="6">
        <f t="shared" si="21"/>
        <v>176.45284237726099</v>
      </c>
      <c r="F241" s="6">
        <f t="shared" si="18"/>
        <v>32947.693122572535</v>
      </c>
    </row>
    <row r="242" spans="1:6">
      <c r="A242" s="1">
        <v>40261</v>
      </c>
      <c r="B242" s="6">
        <v>63.565891472868216</v>
      </c>
      <c r="C242" s="6">
        <f t="shared" si="19"/>
        <v>258</v>
      </c>
      <c r="D242" s="6">
        <f t="shared" si="20"/>
        <v>188.79586563307495</v>
      </c>
      <c r="E242" s="6">
        <f t="shared" si="21"/>
        <v>159.45671834625321</v>
      </c>
      <c r="F242" s="6">
        <f t="shared" si="18"/>
        <v>33011.259014045405</v>
      </c>
    </row>
    <row r="243" spans="1:6">
      <c r="A243" s="1">
        <v>40262</v>
      </c>
      <c r="B243" s="6">
        <v>44.780361757105936</v>
      </c>
      <c r="C243" s="6">
        <f t="shared" si="19"/>
        <v>54.173126614987076</v>
      </c>
      <c r="D243" s="6">
        <f t="shared" si="20"/>
        <v>186.92678725236865</v>
      </c>
      <c r="E243" s="6">
        <f t="shared" si="21"/>
        <v>152.79198966408268</v>
      </c>
      <c r="F243" s="6">
        <f t="shared" si="18"/>
        <v>33056.039375802509</v>
      </c>
    </row>
    <row r="244" spans="1:6">
      <c r="A244" s="1">
        <v>40263</v>
      </c>
      <c r="B244" s="6">
        <v>63.95348837209302</v>
      </c>
      <c r="C244" s="6">
        <f t="shared" si="19"/>
        <v>54.366925064599478</v>
      </c>
      <c r="D244" s="6">
        <f t="shared" si="20"/>
        <v>57.43324720068906</v>
      </c>
      <c r="E244" s="6">
        <f t="shared" si="21"/>
        <v>156.18346253229976</v>
      </c>
      <c r="F244" s="6">
        <f t="shared" si="18"/>
        <v>33119.992864174601</v>
      </c>
    </row>
    <row r="245" spans="1:6">
      <c r="A245" s="1">
        <v>40264</v>
      </c>
      <c r="B245" s="6">
        <v>43.36434108527132</v>
      </c>
      <c r="C245" s="6">
        <f t="shared" si="19"/>
        <v>53.65891472868217</v>
      </c>
      <c r="D245" s="6">
        <f t="shared" si="20"/>
        <v>50.69939707149009</v>
      </c>
      <c r="E245" s="6">
        <f t="shared" si="21"/>
        <v>53.916020671834623</v>
      </c>
      <c r="F245" s="6">
        <f t="shared" si="18"/>
        <v>33163.357205259876</v>
      </c>
    </row>
    <row r="246" spans="1:6">
      <c r="A246" s="1">
        <v>40265</v>
      </c>
      <c r="B246" s="6">
        <v>39.276485788113689</v>
      </c>
      <c r="C246" s="6">
        <f t="shared" si="19"/>
        <v>41.320413436692505</v>
      </c>
      <c r="D246" s="6">
        <f t="shared" si="20"/>
        <v>48.864771748492672</v>
      </c>
      <c r="E246" s="6">
        <f t="shared" si="21"/>
        <v>47.843669250645988</v>
      </c>
      <c r="F246" s="6">
        <f t="shared" si="18"/>
        <v>33202.633691047988</v>
      </c>
    </row>
    <row r="247" spans="1:6">
      <c r="A247" s="1">
        <v>40266</v>
      </c>
      <c r="B247" s="6">
        <v>61.697674418604656</v>
      </c>
      <c r="C247" s="6">
        <f t="shared" si="19"/>
        <v>50.487080103359176</v>
      </c>
      <c r="D247" s="6">
        <f t="shared" si="20"/>
        <v>48.112833763996555</v>
      </c>
      <c r="E247" s="6">
        <f t="shared" si="21"/>
        <v>52.072997416020669</v>
      </c>
      <c r="F247" s="6">
        <f t="shared" si="18"/>
        <v>33264.331365466591</v>
      </c>
    </row>
    <row r="248" spans="1:6">
      <c r="A248" s="1">
        <v>40267</v>
      </c>
      <c r="B248" s="6">
        <v>701.08268733850116</v>
      </c>
      <c r="C248" s="6">
        <f t="shared" si="19"/>
        <v>381.39018087855288</v>
      </c>
      <c r="D248" s="6">
        <f t="shared" si="20"/>
        <v>267.35228251507317</v>
      </c>
      <c r="E248" s="6">
        <f t="shared" si="21"/>
        <v>211.35529715762272</v>
      </c>
      <c r="F248" s="6">
        <f t="shared" si="18"/>
        <v>33965.414052805092</v>
      </c>
    </row>
    <row r="249" spans="1:6">
      <c r="A249" s="1">
        <v>40268</v>
      </c>
      <c r="B249" s="6">
        <v>82.26</v>
      </c>
      <c r="C249" s="6">
        <f t="shared" si="19"/>
        <v>391.67134366925058</v>
      </c>
      <c r="D249" s="6">
        <f t="shared" si="20"/>
        <v>281.6801205857019</v>
      </c>
      <c r="E249" s="6">
        <f t="shared" si="21"/>
        <v>221.07921188630488</v>
      </c>
      <c r="F249" s="6">
        <f t="shared" si="18"/>
        <v>34047.674052805094</v>
      </c>
    </row>
    <row r="250" spans="1:6">
      <c r="A250" s="1">
        <v>40269</v>
      </c>
      <c r="B250" s="6">
        <v>67.954000000000008</v>
      </c>
      <c r="C250" s="6">
        <f t="shared" si="19"/>
        <v>75.106999999999999</v>
      </c>
      <c r="D250" s="6">
        <f t="shared" si="20"/>
        <v>283.76556244616705</v>
      </c>
      <c r="E250" s="6">
        <f t="shared" si="21"/>
        <v>228.24859043927643</v>
      </c>
      <c r="F250" s="6">
        <f t="shared" si="18"/>
        <v>34115.628052805092</v>
      </c>
    </row>
    <row r="251" spans="1:6">
      <c r="A251" s="1">
        <v>40270</v>
      </c>
      <c r="B251" s="6">
        <v>110.33074935400516</v>
      </c>
      <c r="C251" s="6">
        <f t="shared" si="19"/>
        <v>89.142374677002579</v>
      </c>
      <c r="D251" s="6">
        <f t="shared" si="20"/>
        <v>86.848249784668383</v>
      </c>
      <c r="E251" s="6">
        <f t="shared" si="21"/>
        <v>240.40685917312661</v>
      </c>
      <c r="F251" s="6">
        <f t="shared" si="18"/>
        <v>34225.958802159097</v>
      </c>
    </row>
    <row r="252" spans="1:6">
      <c r="A252" s="1">
        <v>40271</v>
      </c>
      <c r="B252" s="6">
        <v>134.69</v>
      </c>
      <c r="C252" s="6">
        <f t="shared" si="19"/>
        <v>122.51037467700257</v>
      </c>
      <c r="D252" s="6">
        <f t="shared" si="20"/>
        <v>104.32491645133506</v>
      </c>
      <c r="E252" s="6">
        <f t="shared" si="21"/>
        <v>98.808687338501286</v>
      </c>
      <c r="F252" s="6">
        <f t="shared" si="18"/>
        <v>34360.648802159099</v>
      </c>
    </row>
    <row r="253" spans="1:6">
      <c r="A253" s="1">
        <v>40272</v>
      </c>
      <c r="B253" s="6">
        <v>76.227390180878558</v>
      </c>
      <c r="C253" s="6">
        <f t="shared" si="19"/>
        <v>105.45869509043928</v>
      </c>
      <c r="D253" s="6">
        <f t="shared" si="20"/>
        <v>107.08271317829457</v>
      </c>
      <c r="E253" s="6">
        <f t="shared" si="21"/>
        <v>97.300534883720928</v>
      </c>
      <c r="F253" s="6">
        <f t="shared" si="18"/>
        <v>34436.87619233998</v>
      </c>
    </row>
    <row r="254" spans="1:6">
      <c r="A254" s="1">
        <v>40273</v>
      </c>
      <c r="B254" s="6">
        <v>104.65116279069767</v>
      </c>
      <c r="C254" s="6">
        <f t="shared" si="19"/>
        <v>90.439276485788113</v>
      </c>
      <c r="D254" s="6">
        <f t="shared" si="20"/>
        <v>105.18951765719207</v>
      </c>
      <c r="E254" s="6">
        <f t="shared" si="21"/>
        <v>106.47482558139535</v>
      </c>
      <c r="F254" s="6">
        <f t="shared" si="18"/>
        <v>34541.527355130675</v>
      </c>
    </row>
    <row r="255" spans="1:6">
      <c r="A255" s="1">
        <v>40274</v>
      </c>
      <c r="B255" s="6">
        <v>312.40310077519376</v>
      </c>
      <c r="C255" s="6">
        <f t="shared" si="19"/>
        <v>208.52713178294573</v>
      </c>
      <c r="D255" s="6">
        <f t="shared" si="20"/>
        <v>164.42721791558998</v>
      </c>
      <c r="E255" s="6">
        <f t="shared" si="21"/>
        <v>156.9929134366925</v>
      </c>
      <c r="F255" s="6">
        <f t="shared" si="18"/>
        <v>34853.930455905866</v>
      </c>
    </row>
    <row r="256" spans="1:6">
      <c r="A256" s="1">
        <v>40275</v>
      </c>
      <c r="B256" s="6">
        <v>100.77519379844962</v>
      </c>
      <c r="C256" s="6">
        <f t="shared" si="19"/>
        <v>206.58914728682169</v>
      </c>
      <c r="D256" s="6">
        <f t="shared" si="20"/>
        <v>172.60981912144703</v>
      </c>
      <c r="E256" s="6">
        <f t="shared" si="21"/>
        <v>148.51421188630491</v>
      </c>
      <c r="F256" s="6">
        <f t="shared" si="18"/>
        <v>34954.705649704316</v>
      </c>
    </row>
    <row r="257" spans="1:6">
      <c r="A257" s="1">
        <v>40276</v>
      </c>
      <c r="B257" s="6">
        <v>112.46</v>
      </c>
      <c r="C257" s="6">
        <f t="shared" si="19"/>
        <v>106.61759689922481</v>
      </c>
      <c r="D257" s="6">
        <f t="shared" si="20"/>
        <v>175.21276485788113</v>
      </c>
      <c r="E257" s="6">
        <f t="shared" si="21"/>
        <v>157.57236434108529</v>
      </c>
      <c r="F257" s="6">
        <f t="shared" si="18"/>
        <v>35067.165649704315</v>
      </c>
    </row>
    <row r="258" spans="1:6">
      <c r="A258" s="1">
        <v>40277</v>
      </c>
      <c r="B258" s="6">
        <v>32</v>
      </c>
      <c r="C258" s="6">
        <f t="shared" si="19"/>
        <v>72.22999999999999</v>
      </c>
      <c r="D258" s="6">
        <f t="shared" si="20"/>
        <v>81.7450645994832</v>
      </c>
      <c r="E258" s="6">
        <f t="shared" si="21"/>
        <v>139.40957364341085</v>
      </c>
      <c r="F258" s="6">
        <f t="shared" si="18"/>
        <v>35099.165649704315</v>
      </c>
    </row>
    <row r="259" spans="1:6">
      <c r="A259" s="1">
        <v>40278</v>
      </c>
      <c r="B259" s="6">
        <v>-159.6</v>
      </c>
      <c r="C259" s="6">
        <f t="shared" si="19"/>
        <v>-63.8</v>
      </c>
      <c r="D259" s="6">
        <f t="shared" si="20"/>
        <v>-5.0466666666666713</v>
      </c>
      <c r="E259" s="6">
        <f t="shared" si="21"/>
        <v>21.408798449612405</v>
      </c>
      <c r="F259" s="6">
        <f t="shared" si="18"/>
        <v>34939.565649704316</v>
      </c>
    </row>
    <row r="260" spans="1:6">
      <c r="A260" s="1">
        <v>40279</v>
      </c>
      <c r="B260" s="6">
        <v>67.239999999999995</v>
      </c>
      <c r="C260" s="6">
        <f t="shared" si="19"/>
        <v>-46.18</v>
      </c>
      <c r="D260" s="6">
        <f t="shared" si="20"/>
        <v>-20.12</v>
      </c>
      <c r="E260" s="6">
        <f t="shared" si="21"/>
        <v>13.024999999999995</v>
      </c>
      <c r="F260" s="6">
        <f t="shared" ref="F260:F290" si="22">F259+B260</f>
        <v>35006.805649704314</v>
      </c>
    </row>
    <row r="261" spans="1:6">
      <c r="A261" s="1">
        <v>40280</v>
      </c>
      <c r="B261" s="6">
        <v>984.9</v>
      </c>
      <c r="C261" s="6">
        <f t="shared" si="19"/>
        <v>526.06999999999994</v>
      </c>
      <c r="D261" s="6">
        <f t="shared" si="20"/>
        <v>297.51333333333332</v>
      </c>
      <c r="E261" s="6">
        <f t="shared" si="21"/>
        <v>231.13499999999999</v>
      </c>
      <c r="F261" s="6">
        <f t="shared" si="22"/>
        <v>35991.705649704316</v>
      </c>
    </row>
    <row r="262" spans="1:6">
      <c r="A262" s="1">
        <v>40281</v>
      </c>
      <c r="B262" s="6">
        <v>126.88</v>
      </c>
      <c r="C262" s="6">
        <f t="shared" si="19"/>
        <v>555.89</v>
      </c>
      <c r="D262" s="6">
        <f t="shared" si="20"/>
        <v>393.00666666666666</v>
      </c>
      <c r="E262" s="6">
        <f t="shared" si="21"/>
        <v>254.85499999999999</v>
      </c>
      <c r="F262" s="6">
        <f t="shared" si="22"/>
        <v>36118.585649704313</v>
      </c>
    </row>
    <row r="263" spans="1:6">
      <c r="A263" s="1">
        <v>40282</v>
      </c>
      <c r="B263" s="6">
        <v>55.297157622739022</v>
      </c>
      <c r="C263" s="6">
        <f t="shared" si="19"/>
        <v>91.088578811369501</v>
      </c>
      <c r="D263" s="6">
        <f t="shared" si="20"/>
        <v>389.02571920757964</v>
      </c>
      <c r="E263" s="6">
        <f t="shared" si="21"/>
        <v>308.57928940568473</v>
      </c>
      <c r="F263" s="6">
        <f t="shared" si="22"/>
        <v>36173.882807327049</v>
      </c>
    </row>
    <row r="264" spans="1:6">
      <c r="A264" s="1">
        <v>40283</v>
      </c>
      <c r="B264" s="6">
        <v>151.93798449612405</v>
      </c>
      <c r="C264" s="6">
        <f t="shared" si="19"/>
        <v>103.61757105943153</v>
      </c>
      <c r="D264" s="6">
        <f t="shared" si="20"/>
        <v>111.37171403962101</v>
      </c>
      <c r="E264" s="6">
        <f t="shared" si="21"/>
        <v>329.75378552971574</v>
      </c>
      <c r="F264" s="6">
        <f t="shared" si="22"/>
        <v>36325.820791823171</v>
      </c>
    </row>
    <row r="265" spans="1:6">
      <c r="A265" s="1">
        <v>40284</v>
      </c>
      <c r="B265" s="6">
        <v>123.28</v>
      </c>
      <c r="C265" s="6">
        <f t="shared" si="19"/>
        <v>137.60899224806201</v>
      </c>
      <c r="D265" s="6">
        <f t="shared" si="20"/>
        <v>110.17171403962102</v>
      </c>
      <c r="E265" s="6">
        <f t="shared" si="21"/>
        <v>114.34878552971577</v>
      </c>
      <c r="F265" s="6">
        <f t="shared" si="22"/>
        <v>36449.10079182317</v>
      </c>
    </row>
    <row r="266" spans="1:6">
      <c r="A266" s="1">
        <v>40285</v>
      </c>
      <c r="B266" s="6">
        <v>16</v>
      </c>
      <c r="C266" s="6">
        <f t="shared" si="19"/>
        <v>69.64</v>
      </c>
      <c r="D266" s="6">
        <f t="shared" si="20"/>
        <v>97.072661498708001</v>
      </c>
      <c r="E266" s="6">
        <f t="shared" si="21"/>
        <v>86.628785529715771</v>
      </c>
      <c r="F266" s="6">
        <f t="shared" si="22"/>
        <v>36465.10079182317</v>
      </c>
    </row>
    <row r="267" spans="1:6">
      <c r="A267" s="1">
        <v>40286</v>
      </c>
      <c r="B267" s="6">
        <v>65.599999999999994</v>
      </c>
      <c r="C267" s="6">
        <f t="shared" si="19"/>
        <v>40.799999999999997</v>
      </c>
      <c r="D267" s="6">
        <f t="shared" si="20"/>
        <v>68.293333333333337</v>
      </c>
      <c r="E267" s="6">
        <f t="shared" si="21"/>
        <v>89.20449612403101</v>
      </c>
      <c r="F267" s="6">
        <f t="shared" si="22"/>
        <v>36530.700791823168</v>
      </c>
    </row>
    <row r="268" spans="1:6">
      <c r="A268" s="1">
        <v>40287</v>
      </c>
      <c r="B268" s="6">
        <f>Chile!B228</f>
        <v>148.75</v>
      </c>
      <c r="C268" s="6">
        <f t="shared" si="19"/>
        <v>107.175</v>
      </c>
      <c r="D268" s="6">
        <f t="shared" si="20"/>
        <v>76.783333333333331</v>
      </c>
      <c r="E268" s="6">
        <f t="shared" si="21"/>
        <v>88.407499999999999</v>
      </c>
      <c r="F268" s="6">
        <f t="shared" si="22"/>
        <v>36679.450791823168</v>
      </c>
    </row>
    <row r="269" spans="1:6">
      <c r="A269" s="1">
        <v>40288</v>
      </c>
      <c r="B269" s="6">
        <f>Chile!B229</f>
        <v>148.75</v>
      </c>
      <c r="C269" s="6">
        <f t="shared" si="19"/>
        <v>148.75</v>
      </c>
      <c r="D269" s="6">
        <f t="shared" si="20"/>
        <v>121.03333333333335</v>
      </c>
      <c r="E269" s="6">
        <f t="shared" si="21"/>
        <v>94.775000000000006</v>
      </c>
      <c r="F269" s="6">
        <f t="shared" si="22"/>
        <v>36828.200791823168</v>
      </c>
    </row>
    <row r="270" spans="1:6">
      <c r="A270" s="1">
        <v>40289</v>
      </c>
      <c r="B270" s="6">
        <f>Chile!B230</f>
        <v>150.35</v>
      </c>
      <c r="C270" s="6">
        <f t="shared" si="19"/>
        <v>149.55000000000001</v>
      </c>
      <c r="D270" s="6">
        <f t="shared" si="20"/>
        <v>149.28333333333333</v>
      </c>
      <c r="E270" s="6">
        <f t="shared" si="21"/>
        <v>128.36250000000001</v>
      </c>
      <c r="F270" s="6">
        <f t="shared" si="22"/>
        <v>36978.550791823167</v>
      </c>
    </row>
    <row r="271" spans="1:6">
      <c r="A271" s="1">
        <v>40290</v>
      </c>
      <c r="B271" s="6">
        <f>Chile!B232</f>
        <v>162.75</v>
      </c>
      <c r="C271" s="6">
        <f t="shared" si="19"/>
        <v>156.55000000000001</v>
      </c>
      <c r="D271" s="6">
        <f t="shared" si="20"/>
        <v>153.95000000000002</v>
      </c>
      <c r="E271" s="6">
        <f t="shared" si="21"/>
        <v>152.65</v>
      </c>
      <c r="F271" s="6">
        <f t="shared" si="22"/>
        <v>37141.300791823167</v>
      </c>
    </row>
    <row r="272" spans="1:6">
      <c r="A272" s="1">
        <v>40291</v>
      </c>
      <c r="B272" s="6">
        <v>179.1</v>
      </c>
      <c r="C272" s="6">
        <f t="shared" si="19"/>
        <v>170.92500000000001</v>
      </c>
      <c r="D272" s="6">
        <f t="shared" si="20"/>
        <v>164.06666666666669</v>
      </c>
      <c r="E272" s="6">
        <f t="shared" si="21"/>
        <v>160.23750000000001</v>
      </c>
      <c r="F272" s="6">
        <f t="shared" si="22"/>
        <v>37320.400791823165</v>
      </c>
    </row>
    <row r="273" spans="1:6">
      <c r="A273" s="1">
        <v>40292</v>
      </c>
      <c r="B273" s="6">
        <v>172.31266149870802</v>
      </c>
      <c r="C273" s="6">
        <f t="shared" si="19"/>
        <v>175.70633074935401</v>
      </c>
      <c r="D273" s="6">
        <f t="shared" si="20"/>
        <v>171.38755383290268</v>
      </c>
      <c r="E273" s="6">
        <f t="shared" si="21"/>
        <v>166.12816537467702</v>
      </c>
      <c r="F273" s="6">
        <f t="shared" si="22"/>
        <v>37492.71345332187</v>
      </c>
    </row>
    <row r="274" spans="1:6">
      <c r="A274" s="1">
        <v>40293</v>
      </c>
      <c r="B274" s="6">
        <v>-204.26356589147284</v>
      </c>
      <c r="C274" s="6">
        <f t="shared" si="19"/>
        <v>-15.975452196382406</v>
      </c>
      <c r="D274" s="6">
        <f t="shared" si="20"/>
        <v>49.049698535745058</v>
      </c>
      <c r="E274" s="6">
        <f t="shared" si="21"/>
        <v>77.474773901808817</v>
      </c>
      <c r="F274" s="6">
        <f t="shared" si="22"/>
        <v>37288.449887430397</v>
      </c>
    </row>
    <row r="275" spans="1:6">
      <c r="A275" s="1">
        <v>40294</v>
      </c>
      <c r="B275" s="6">
        <v>-40.436692506459941</v>
      </c>
      <c r="C275" s="6">
        <f t="shared" si="19"/>
        <v>-122.35012919896639</v>
      </c>
      <c r="D275" s="6">
        <f t="shared" si="20"/>
        <v>-24.12919896640825</v>
      </c>
      <c r="E275" s="6">
        <f t="shared" si="21"/>
        <v>26.678100775193812</v>
      </c>
      <c r="F275" s="6">
        <f t="shared" si="22"/>
        <v>37248.013194923937</v>
      </c>
    </row>
    <row r="276" spans="1:6">
      <c r="A276" s="1">
        <v>40295</v>
      </c>
      <c r="B276" s="6">
        <v>156.57622739018083</v>
      </c>
      <c r="C276" s="6">
        <f t="shared" si="19"/>
        <v>58.069767441860449</v>
      </c>
      <c r="D276" s="6">
        <f t="shared" si="20"/>
        <v>-29.374677002583979</v>
      </c>
      <c r="E276" s="6">
        <f t="shared" si="21"/>
        <v>21.047157622739022</v>
      </c>
      <c r="F276" s="6">
        <f t="shared" si="22"/>
        <v>37404.589422314115</v>
      </c>
    </row>
    <row r="277" spans="1:6">
      <c r="A277" s="1">
        <v>40296</v>
      </c>
      <c r="B277" s="6">
        <v>112.91989664082686</v>
      </c>
      <c r="C277" s="6">
        <f t="shared" si="19"/>
        <v>134.74806201550385</v>
      </c>
      <c r="D277" s="6">
        <f t="shared" si="20"/>
        <v>76.353143841515916</v>
      </c>
      <c r="E277" s="6">
        <f t="shared" si="21"/>
        <v>6.1989664082687312</v>
      </c>
      <c r="F277" s="6">
        <f t="shared" si="22"/>
        <v>37517.509318954944</v>
      </c>
    </row>
    <row r="278" spans="1:6">
      <c r="A278" s="1">
        <v>40297</v>
      </c>
      <c r="B278" s="6">
        <v>164.34108527131781</v>
      </c>
      <c r="C278" s="6">
        <f t="shared" si="19"/>
        <v>138.63049095607232</v>
      </c>
      <c r="D278" s="6">
        <f t="shared" si="20"/>
        <v>144.61240310077517</v>
      </c>
      <c r="E278" s="6">
        <f t="shared" si="21"/>
        <v>98.350129198966386</v>
      </c>
      <c r="F278" s="6">
        <f t="shared" si="22"/>
        <v>37681.850404226265</v>
      </c>
    </row>
    <row r="279" spans="1:6">
      <c r="A279" s="1">
        <v>40298</v>
      </c>
      <c r="B279" s="6">
        <v>753.06201550387595</v>
      </c>
      <c r="C279" s="6">
        <f t="shared" si="19"/>
        <v>458.70155038759685</v>
      </c>
      <c r="D279" s="6">
        <f t="shared" si="20"/>
        <v>343.44099913867353</v>
      </c>
      <c r="E279" s="6">
        <f t="shared" si="21"/>
        <v>296.72480620155034</v>
      </c>
      <c r="F279" s="6">
        <f t="shared" si="22"/>
        <v>38434.912419730143</v>
      </c>
    </row>
    <row r="280" spans="1:6">
      <c r="A280" s="1">
        <v>40299</v>
      </c>
      <c r="B280" s="6">
        <v>110.19379844961239</v>
      </c>
      <c r="C280" s="6">
        <f t="shared" si="19"/>
        <v>431.62790697674416</v>
      </c>
      <c r="D280" s="6">
        <f t="shared" si="20"/>
        <v>342.532299741602</v>
      </c>
      <c r="E280" s="6">
        <f t="shared" si="21"/>
        <v>285.12919896640824</v>
      </c>
      <c r="F280" s="6">
        <f t="shared" si="22"/>
        <v>38545.106218179753</v>
      </c>
    </row>
    <row r="281" spans="1:6">
      <c r="A281" s="1">
        <v>40300</v>
      </c>
      <c r="B281" s="6">
        <v>125.02583979328165</v>
      </c>
      <c r="C281" s="6">
        <f t="shared" ref="C281:C290" si="23">AVERAGE(B280:B281)</f>
        <v>117.60981912144702</v>
      </c>
      <c r="D281" s="6">
        <f t="shared" ref="D281:D290" si="24">AVERAGE(B279:B281)</f>
        <v>329.42721791559001</v>
      </c>
      <c r="E281" s="6">
        <f t="shared" ref="E281:E290" si="25">AVERAGE(B278:B281)</f>
        <v>288.15568475452193</v>
      </c>
      <c r="F281" s="6">
        <f t="shared" si="22"/>
        <v>38670.132057973038</v>
      </c>
    </row>
    <row r="282" spans="1:6">
      <c r="A282" s="1">
        <v>40301</v>
      </c>
      <c r="B282" s="6">
        <v>58.720930232558139</v>
      </c>
      <c r="C282" s="6">
        <f t="shared" si="23"/>
        <v>91.873385012919897</v>
      </c>
      <c r="D282" s="6">
        <f t="shared" si="24"/>
        <v>97.980189491817384</v>
      </c>
      <c r="E282" s="6">
        <f t="shared" si="25"/>
        <v>261.75064599483204</v>
      </c>
      <c r="F282" s="6">
        <f t="shared" si="22"/>
        <v>38728.852988205595</v>
      </c>
    </row>
    <row r="283" spans="1:6">
      <c r="A283" s="1">
        <v>40302</v>
      </c>
      <c r="B283" s="6">
        <v>78.772609819121456</v>
      </c>
      <c r="C283" s="6">
        <f t="shared" si="23"/>
        <v>68.746770025839794</v>
      </c>
      <c r="D283" s="6">
        <f t="shared" si="24"/>
        <v>87.506459948320412</v>
      </c>
      <c r="E283" s="6">
        <f t="shared" si="25"/>
        <v>93.178294573643399</v>
      </c>
      <c r="F283" s="6">
        <f t="shared" si="22"/>
        <v>38807.625598024715</v>
      </c>
    </row>
    <row r="284" spans="1:6">
      <c r="A284" s="1">
        <v>40303</v>
      </c>
      <c r="B284" s="6">
        <v>148.74677002583979</v>
      </c>
      <c r="C284" s="6">
        <f t="shared" si="23"/>
        <v>113.75968992248062</v>
      </c>
      <c r="D284" s="6">
        <f t="shared" si="24"/>
        <v>95.413436692506465</v>
      </c>
      <c r="E284" s="6">
        <f t="shared" si="25"/>
        <v>102.81653746770026</v>
      </c>
      <c r="F284" s="6">
        <f t="shared" si="22"/>
        <v>38956.372368050557</v>
      </c>
    </row>
    <row r="285" spans="1:6">
      <c r="A285" s="1">
        <v>40304</v>
      </c>
      <c r="B285" s="6">
        <v>267.55813953488371</v>
      </c>
      <c r="C285" s="6">
        <f t="shared" si="23"/>
        <v>208.15245478036175</v>
      </c>
      <c r="D285" s="6">
        <f t="shared" si="24"/>
        <v>165.02583979328165</v>
      </c>
      <c r="E285" s="6">
        <f t="shared" si="25"/>
        <v>138.44961240310079</v>
      </c>
      <c r="F285" s="6">
        <f t="shared" si="22"/>
        <v>39223.930507585443</v>
      </c>
    </row>
    <row r="286" spans="1:6">
      <c r="A286" s="1">
        <v>40305</v>
      </c>
      <c r="B286" s="6">
        <v>319.92</v>
      </c>
      <c r="C286" s="6">
        <f t="shared" si="23"/>
        <v>293.73906976744183</v>
      </c>
      <c r="D286" s="6">
        <f t="shared" si="24"/>
        <v>245.40830318690783</v>
      </c>
      <c r="E286" s="6">
        <f t="shared" si="25"/>
        <v>203.74937984496125</v>
      </c>
      <c r="F286" s="6">
        <f t="shared" si="22"/>
        <v>39543.850507585441</v>
      </c>
    </row>
    <row r="287" spans="1:6">
      <c r="A287" s="1">
        <v>40306</v>
      </c>
      <c r="B287" s="6">
        <v>87.558139534883708</v>
      </c>
      <c r="C287" s="6">
        <f t="shared" si="23"/>
        <v>203.73906976744186</v>
      </c>
      <c r="D287" s="6">
        <f t="shared" si="24"/>
        <v>225.0120930232558</v>
      </c>
      <c r="E287" s="6">
        <f t="shared" si="25"/>
        <v>205.94576227390181</v>
      </c>
      <c r="F287" s="6">
        <f t="shared" si="22"/>
        <v>39631.408647120326</v>
      </c>
    </row>
    <row r="288" spans="1:6">
      <c r="A288" s="1">
        <v>40307</v>
      </c>
      <c r="B288" s="6">
        <v>150.76227390180878</v>
      </c>
      <c r="C288" s="6">
        <f t="shared" si="23"/>
        <v>119.16020671834625</v>
      </c>
      <c r="D288" s="6">
        <f t="shared" si="24"/>
        <v>186.08013781223084</v>
      </c>
      <c r="E288" s="6">
        <f t="shared" si="25"/>
        <v>206.44963824289403</v>
      </c>
      <c r="F288" s="6">
        <f t="shared" si="22"/>
        <v>39782.170921022138</v>
      </c>
    </row>
    <row r="289" spans="1:6">
      <c r="A289" s="1">
        <v>40308</v>
      </c>
      <c r="B289" s="6">
        <v>110.21963824289406</v>
      </c>
      <c r="C289" s="6">
        <f t="shared" si="23"/>
        <v>130.49095607235142</v>
      </c>
      <c r="D289" s="6">
        <f t="shared" si="24"/>
        <v>116.18001722652885</v>
      </c>
      <c r="E289" s="6">
        <f t="shared" si="25"/>
        <v>167.11501291989663</v>
      </c>
      <c r="F289" s="6">
        <f t="shared" si="22"/>
        <v>39892.390559265034</v>
      </c>
    </row>
    <row r="290" spans="1:6">
      <c r="A290" s="1">
        <v>40309</v>
      </c>
      <c r="B290" s="6">
        <f>Argentina!B491</f>
        <v>3413.3808785529714</v>
      </c>
      <c r="C290" s="6">
        <f t="shared" si="23"/>
        <v>1761.8002583979328</v>
      </c>
      <c r="D290" s="6">
        <f t="shared" si="24"/>
        <v>1224.7875968992248</v>
      </c>
      <c r="E290" s="6">
        <f t="shared" si="25"/>
        <v>940.48023255813951</v>
      </c>
      <c r="F290" s="6">
        <f t="shared" si="22"/>
        <v>43305.771437818003</v>
      </c>
    </row>
    <row r="296" spans="1:6">
      <c r="E296" s="6"/>
    </row>
    <row r="297" spans="1:6">
      <c r="E297" s="6"/>
    </row>
    <row r="298" spans="1:6">
      <c r="C298" s="6"/>
    </row>
    <row r="299" spans="1:6">
      <c r="C299" s="6"/>
    </row>
    <row r="300" spans="1:6">
      <c r="C300" s="6"/>
    </row>
    <row r="301" spans="1:6">
      <c r="C301" s="6"/>
    </row>
  </sheetData>
  <sortState ref="A2:E729">
    <sortCondition ref="A14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H11" sqref="H11"/>
    </sheetView>
  </sheetViews>
  <sheetFormatPr defaultRowHeight="15"/>
  <cols>
    <col min="1" max="1" width="23.5703125" style="1" customWidth="1"/>
    <col min="2" max="2" width="18.5703125" style="1" customWidth="1"/>
    <col min="3" max="3" width="9.85546875" bestFit="1" customWidth="1"/>
    <col min="4" max="4" width="13.85546875" style="7" bestFit="1" customWidth="1"/>
    <col min="5" max="5" width="20.85546875" bestFit="1" customWidth="1"/>
    <col min="6" max="6" width="34.140625" bestFit="1" customWidth="1"/>
    <col min="8" max="8" width="20.85546875" bestFit="1" customWidth="1"/>
    <col min="9" max="9" width="10.140625" bestFit="1" customWidth="1"/>
  </cols>
  <sheetData>
    <row r="1" spans="1:9">
      <c r="A1" s="2" t="s">
        <v>886</v>
      </c>
      <c r="B1" s="2"/>
    </row>
    <row r="2" spans="1:9">
      <c r="A2" s="1" t="s">
        <v>887</v>
      </c>
      <c r="D2" t="s">
        <v>498</v>
      </c>
      <c r="E2" s="11">
        <f>SUM(C6:C484)</f>
        <v>55.8139534883721</v>
      </c>
    </row>
    <row r="3" spans="1:9">
      <c r="A3" s="1" t="s">
        <v>888</v>
      </c>
      <c r="B3" s="3">
        <v>3.87</v>
      </c>
      <c r="D3" s="14" t="s">
        <v>796</v>
      </c>
      <c r="E3" s="3">
        <v>0</v>
      </c>
    </row>
    <row r="4" spans="1:9">
      <c r="C4" s="3"/>
    </row>
    <row r="5" spans="1:9">
      <c r="A5" s="4" t="s">
        <v>0</v>
      </c>
      <c r="B5" s="13" t="s">
        <v>619</v>
      </c>
      <c r="C5" s="19" t="s">
        <v>1</v>
      </c>
      <c r="D5" s="10" t="s">
        <v>2</v>
      </c>
      <c r="E5" s="19" t="s">
        <v>3</v>
      </c>
      <c r="F5" s="19" t="s">
        <v>4</v>
      </c>
      <c r="H5" s="44" t="s">
        <v>790</v>
      </c>
      <c r="I5" s="44"/>
    </row>
    <row r="6" spans="1:9">
      <c r="A6" s="1">
        <v>40216</v>
      </c>
      <c r="B6" s="6">
        <f>SUM(C6:C10)</f>
        <v>55.8139534883721</v>
      </c>
      <c r="C6" s="6">
        <f t="shared" ref="C6:C10" si="0">IF(D6="","",D6/$B$3)</f>
        <v>2.5839793281653747</v>
      </c>
      <c r="D6" s="7">
        <v>10</v>
      </c>
      <c r="E6" t="s">
        <v>265</v>
      </c>
      <c r="F6" t="s">
        <v>591</v>
      </c>
      <c r="H6" t="s">
        <v>40</v>
      </c>
      <c r="I6" s="6">
        <f>SUMIF($E$6:$E$482,H6,$C$6:$C$482)</f>
        <v>44.961240310077521</v>
      </c>
    </row>
    <row r="7" spans="1:9">
      <c r="C7" s="6">
        <f t="shared" si="0"/>
        <v>2.842377260981912</v>
      </c>
      <c r="D7" s="7">
        <v>11</v>
      </c>
      <c r="E7" t="s">
        <v>265</v>
      </c>
      <c r="F7" t="s">
        <v>592</v>
      </c>
      <c r="H7" t="s">
        <v>895</v>
      </c>
      <c r="I7" s="6">
        <f>SUMIF($E$6:$E$482,H7,$C$6:$C$482)</f>
        <v>0</v>
      </c>
    </row>
    <row r="8" spans="1:9">
      <c r="C8" s="6">
        <f t="shared" si="0"/>
        <v>44.961240310077521</v>
      </c>
      <c r="D8" s="7">
        <v>174</v>
      </c>
      <c r="E8" t="s">
        <v>40</v>
      </c>
      <c r="F8" t="s">
        <v>593</v>
      </c>
      <c r="H8" t="s">
        <v>14</v>
      </c>
      <c r="I8" s="6">
        <f>SUMIF($E$6:$E$482,H8,$C$6:$C$482)</f>
        <v>0</v>
      </c>
    </row>
    <row r="9" spans="1:9">
      <c r="C9" s="6">
        <f t="shared" si="0"/>
        <v>2.842377260981912</v>
      </c>
      <c r="D9" s="7">
        <v>11</v>
      </c>
      <c r="E9" t="s">
        <v>265</v>
      </c>
      <c r="F9" t="s">
        <v>594</v>
      </c>
      <c r="H9" t="s">
        <v>12</v>
      </c>
      <c r="I9" s="6">
        <f>SUMIF($E$6:$E$482,H9,$C$6:$C$482)</f>
        <v>0</v>
      </c>
    </row>
    <row r="10" spans="1:9">
      <c r="C10" s="6">
        <f t="shared" si="0"/>
        <v>2.5839793281653747</v>
      </c>
      <c r="D10" s="7">
        <v>10</v>
      </c>
      <c r="E10" t="s">
        <v>265</v>
      </c>
      <c r="F10" t="s">
        <v>595</v>
      </c>
      <c r="H10" t="s">
        <v>15</v>
      </c>
      <c r="I10" s="6">
        <f>SUMIF($E$6:$E$482,H10,$C$6:$C$482)</f>
        <v>0</v>
      </c>
    </row>
    <row r="11" spans="1:9">
      <c r="C11" s="6" t="str">
        <f t="shared" ref="C11:C12" si="1">IF(D11="","",D11/$B$3)</f>
        <v/>
      </c>
      <c r="H11" t="s">
        <v>896</v>
      </c>
      <c r="I11" s="6">
        <f>SUMIF($E$6:$E$482,H11,$C$6:$C$482)</f>
        <v>0</v>
      </c>
    </row>
    <row r="12" spans="1:9">
      <c r="C12" s="6" t="str">
        <f t="shared" si="1"/>
        <v/>
      </c>
      <c r="H12" t="s">
        <v>37</v>
      </c>
      <c r="I12" s="6">
        <f>SUMIF($E$6:$E$482,H12,$C$6:$C$482)</f>
        <v>0</v>
      </c>
    </row>
    <row r="13" spans="1:9">
      <c r="H13" t="s">
        <v>13</v>
      </c>
      <c r="I13" s="6">
        <f>SUMIF($E$6:$E$482,H13,$C$6:$C$482)</f>
        <v>0</v>
      </c>
    </row>
    <row r="14" spans="1:9">
      <c r="H14" t="s">
        <v>17</v>
      </c>
      <c r="I14" s="6">
        <f>SUMIF($E$6:$E$482,H14,$C$6:$C$482)</f>
        <v>0</v>
      </c>
    </row>
    <row r="15" spans="1:9">
      <c r="H15" t="s">
        <v>35</v>
      </c>
      <c r="I15" s="6">
        <f>SUMIF($E$6:$E$482,H15,$C$6:$C$482)</f>
        <v>0</v>
      </c>
    </row>
    <row r="16" spans="1:9">
      <c r="H16" t="s">
        <v>16</v>
      </c>
      <c r="I16" s="6">
        <f>SUMIF($E$6:$E$482,H16,$C$6:$C$482)</f>
        <v>0</v>
      </c>
    </row>
    <row r="17" spans="8:9">
      <c r="H17" t="s">
        <v>277</v>
      </c>
      <c r="I17" s="6">
        <f>SUMIF($E$6:$E$482,H17,$C$6:$C$482)</f>
        <v>0</v>
      </c>
    </row>
    <row r="18" spans="8:9">
      <c r="H18" t="s">
        <v>56</v>
      </c>
      <c r="I18" s="6">
        <f>SUMIF($E$6:$E$482,H18,$C$6:$C$482)</f>
        <v>0</v>
      </c>
    </row>
    <row r="19" spans="8:9">
      <c r="H19" t="s">
        <v>50</v>
      </c>
      <c r="I19" s="6">
        <f>SUMIF($E$6:$E$482,H19,$C$6:$C$482)</f>
        <v>0</v>
      </c>
    </row>
    <row r="20" spans="8:9">
      <c r="H20" t="s">
        <v>19</v>
      </c>
      <c r="I20" s="6">
        <f>SUMIF($E$6:$E$482,H20,$C$6:$C$482)</f>
        <v>0</v>
      </c>
    </row>
    <row r="21" spans="8:9">
      <c r="H21" t="s">
        <v>18</v>
      </c>
      <c r="I21" s="6">
        <f>SUMIF($E$6:$E$482,H21,$C$6:$C$482)</f>
        <v>0</v>
      </c>
    </row>
    <row r="22" spans="8:9">
      <c r="H22" t="s">
        <v>265</v>
      </c>
      <c r="I22" s="6">
        <f>SUMIF($E$6:$E$482,H22,$C$6:$C$482)</f>
        <v>10.852713178294573</v>
      </c>
    </row>
    <row r="23" spans="8:9" ht="15.75" thickBot="1">
      <c r="H23" s="16" t="s">
        <v>897</v>
      </c>
      <c r="I23" s="17">
        <f>SUMIF($E$6:$E$482,H23,$C$6:$C$482)</f>
        <v>0</v>
      </c>
    </row>
    <row r="24" spans="8:9">
      <c r="H24" s="14" t="s">
        <v>504</v>
      </c>
      <c r="I24" s="6">
        <f>SUM(I6:I23)</f>
        <v>55.813953488372093</v>
      </c>
    </row>
  </sheetData>
  <mergeCells count="1">
    <mergeCell ref="H5:I5"/>
  </mergeCells>
  <conditionalFormatting sqref="C6:C10">
    <cfRule type="containsBlanks" dxfId="1" priority="1">
      <formula>LEN(TRIM(C6))=0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463"/>
  <sheetViews>
    <sheetView workbookViewId="0">
      <selection activeCell="H23" sqref="H23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style="7" bestFit="1" customWidth="1"/>
    <col min="5" max="5" width="20.85546875" bestFit="1" customWidth="1"/>
    <col min="6" max="6" width="34.140625" bestFit="1" customWidth="1"/>
    <col min="8" max="8" width="20.85546875" bestFit="1" customWidth="1"/>
  </cols>
  <sheetData>
    <row r="1" spans="1:9">
      <c r="A1" s="2" t="s">
        <v>503</v>
      </c>
      <c r="B1" s="2"/>
    </row>
    <row r="2" spans="1:9">
      <c r="A2" s="1" t="s">
        <v>9</v>
      </c>
      <c r="D2" t="s">
        <v>498</v>
      </c>
      <c r="E2" s="11">
        <f>SUM(C6:C1000)</f>
        <v>88.69</v>
      </c>
    </row>
    <row r="3" spans="1:9">
      <c r="A3" s="1" t="s">
        <v>7</v>
      </c>
      <c r="B3" s="3">
        <v>20</v>
      </c>
      <c r="D3" s="14" t="s">
        <v>796</v>
      </c>
      <c r="E3" s="3">
        <v>0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10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40305</v>
      </c>
      <c r="B6" s="6">
        <f>SUM(C6:C15)</f>
        <v>88.69</v>
      </c>
      <c r="C6" s="6">
        <f>IF(D6="","",D6/$B$3)</f>
        <v>5</v>
      </c>
      <c r="D6" s="7">
        <v>100</v>
      </c>
      <c r="E6" t="s">
        <v>56</v>
      </c>
      <c r="F6" t="s">
        <v>608</v>
      </c>
      <c r="H6" t="s">
        <v>40</v>
      </c>
      <c r="I6" s="6">
        <f t="shared" ref="I6:I13" si="0">SUMIF($E$6:$E$999,H6,$C$6:$C$999)</f>
        <v>1.5</v>
      </c>
    </row>
    <row r="7" spans="1:9">
      <c r="C7" s="6">
        <f>IF(D7="","",D7/$B$3)</f>
        <v>2.5</v>
      </c>
      <c r="D7" s="7">
        <v>50</v>
      </c>
      <c r="E7" t="s">
        <v>56</v>
      </c>
      <c r="F7" t="s">
        <v>140</v>
      </c>
      <c r="H7" t="s">
        <v>895</v>
      </c>
      <c r="I7" s="6">
        <f t="shared" si="0"/>
        <v>0</v>
      </c>
    </row>
    <row r="8" spans="1:9">
      <c r="C8" s="6">
        <f>IF(D8="","",D8/$B$3)</f>
        <v>24</v>
      </c>
      <c r="D8" s="7">
        <v>480</v>
      </c>
      <c r="E8" t="s">
        <v>16</v>
      </c>
      <c r="F8" t="s">
        <v>34</v>
      </c>
      <c r="H8" t="s">
        <v>14</v>
      </c>
      <c r="I8" s="6">
        <f t="shared" si="0"/>
        <v>0.9</v>
      </c>
    </row>
    <row r="9" spans="1:9">
      <c r="C9" s="6">
        <f>IF(D9="","",D9/$B$3)</f>
        <v>1.5</v>
      </c>
      <c r="D9" s="7">
        <v>30</v>
      </c>
      <c r="E9" t="s">
        <v>40</v>
      </c>
      <c r="F9" t="s">
        <v>791</v>
      </c>
      <c r="H9" t="s">
        <v>12</v>
      </c>
      <c r="I9" s="6">
        <f t="shared" si="0"/>
        <v>0</v>
      </c>
    </row>
    <row r="10" spans="1:9">
      <c r="C10" s="6">
        <f>IF(D10="","",D10/$B$3)</f>
        <v>30</v>
      </c>
      <c r="D10" s="7">
        <v>600</v>
      </c>
      <c r="E10" t="s">
        <v>50</v>
      </c>
      <c r="F10" t="s">
        <v>760</v>
      </c>
      <c r="H10" t="s">
        <v>15</v>
      </c>
      <c r="I10" s="6">
        <f t="shared" si="0"/>
        <v>0</v>
      </c>
    </row>
    <row r="11" spans="1:9">
      <c r="C11" s="6">
        <v>9.0399999999999991</v>
      </c>
      <c r="D11" s="7" t="s">
        <v>759</v>
      </c>
      <c r="E11" t="s">
        <v>50</v>
      </c>
      <c r="F11" t="s">
        <v>761</v>
      </c>
      <c r="H11" t="s">
        <v>896</v>
      </c>
      <c r="I11" s="6">
        <f t="shared" si="0"/>
        <v>0</v>
      </c>
    </row>
    <row r="12" spans="1:9">
      <c r="C12" s="6">
        <f>IF(D12="","",D12/$B$3)</f>
        <v>1.75</v>
      </c>
      <c r="D12" s="7">
        <v>35</v>
      </c>
      <c r="E12" t="s">
        <v>56</v>
      </c>
      <c r="F12" t="s">
        <v>762</v>
      </c>
      <c r="H12" t="s">
        <v>37</v>
      </c>
      <c r="I12" s="6">
        <f t="shared" si="0"/>
        <v>0</v>
      </c>
    </row>
    <row r="13" spans="1:9">
      <c r="C13" s="6">
        <f>IF(D13="","",D13/$B$3)</f>
        <v>9</v>
      </c>
      <c r="D13" s="7">
        <v>180</v>
      </c>
      <c r="E13" t="s">
        <v>50</v>
      </c>
      <c r="F13" t="s">
        <v>763</v>
      </c>
      <c r="H13" t="s">
        <v>13</v>
      </c>
      <c r="I13" s="6">
        <f t="shared" si="0"/>
        <v>0</v>
      </c>
    </row>
    <row r="14" spans="1:9">
      <c r="C14" s="6">
        <f>IF(D14="","",D14/$B$3)</f>
        <v>0.9</v>
      </c>
      <c r="D14" s="7">
        <v>18</v>
      </c>
      <c r="E14" t="s">
        <v>14</v>
      </c>
      <c r="F14" t="s">
        <v>535</v>
      </c>
      <c r="H14" t="s">
        <v>17</v>
      </c>
      <c r="I14" s="6">
        <f>SUMIF($E$6:$E$999,H14,$C$6:$C$999)</f>
        <v>0</v>
      </c>
    </row>
    <row r="15" spans="1:9">
      <c r="C15" s="6">
        <f>IF(D15="","",D15/$B$3)</f>
        <v>5</v>
      </c>
      <c r="D15" s="7">
        <v>100</v>
      </c>
      <c r="E15" t="s">
        <v>50</v>
      </c>
      <c r="F15" t="s">
        <v>764</v>
      </c>
      <c r="H15" t="s">
        <v>35</v>
      </c>
      <c r="I15" s="6">
        <f t="shared" ref="I15:I23" si="1">SUMIF($E$6:$E$999,H15,$C$6:$C$999)</f>
        <v>0</v>
      </c>
    </row>
    <row r="16" spans="1:9">
      <c r="C16" s="6"/>
      <c r="H16" t="s">
        <v>16</v>
      </c>
      <c r="I16" s="6">
        <f t="shared" si="1"/>
        <v>24</v>
      </c>
    </row>
    <row r="17" spans="3:9">
      <c r="C17" s="6"/>
      <c r="H17" t="s">
        <v>277</v>
      </c>
      <c r="I17" s="6">
        <f t="shared" si="1"/>
        <v>0</v>
      </c>
    </row>
    <row r="18" spans="3:9">
      <c r="C18" s="6"/>
      <c r="F18" s="9"/>
      <c r="H18" t="s">
        <v>56</v>
      </c>
      <c r="I18" s="6">
        <f t="shared" si="1"/>
        <v>9.25</v>
      </c>
    </row>
    <row r="19" spans="3:9">
      <c r="C19" s="6"/>
      <c r="H19" t="s">
        <v>50</v>
      </c>
      <c r="I19" s="6">
        <f t="shared" si="1"/>
        <v>53.04</v>
      </c>
    </row>
    <row r="20" spans="3:9">
      <c r="C20" s="6"/>
      <c r="H20" t="s">
        <v>19</v>
      </c>
      <c r="I20" s="6">
        <f t="shared" si="1"/>
        <v>0</v>
      </c>
    </row>
    <row r="21" spans="3:9">
      <c r="C21" s="6"/>
      <c r="H21" t="s">
        <v>18</v>
      </c>
      <c r="I21" s="6">
        <f t="shared" si="1"/>
        <v>0</v>
      </c>
    </row>
    <row r="22" spans="3:9">
      <c r="C22" s="6"/>
      <c r="H22" t="s">
        <v>265</v>
      </c>
      <c r="I22" s="6">
        <f t="shared" si="1"/>
        <v>0</v>
      </c>
    </row>
    <row r="23" spans="3:9" ht="15.75" thickBot="1">
      <c r="C23" s="6"/>
      <c r="H23" s="16" t="s">
        <v>897</v>
      </c>
      <c r="I23" s="17">
        <f t="shared" si="1"/>
        <v>0</v>
      </c>
    </row>
    <row r="24" spans="3:9">
      <c r="C24" s="6"/>
      <c r="H24" s="14" t="s">
        <v>504</v>
      </c>
      <c r="I24" s="6">
        <f>SUM(I6:I23)</f>
        <v>88.69</v>
      </c>
    </row>
    <row r="25" spans="3:9">
      <c r="C25" s="6"/>
    </row>
    <row r="26" spans="3:9">
      <c r="C26" s="6"/>
    </row>
    <row r="27" spans="3:9">
      <c r="C27" s="6"/>
    </row>
    <row r="28" spans="3:9">
      <c r="C28" s="6"/>
    </row>
    <row r="29" spans="3:9">
      <c r="C29" s="6"/>
    </row>
    <row r="30" spans="3:9">
      <c r="C30" s="6"/>
    </row>
    <row r="31" spans="3:9">
      <c r="C31" s="6"/>
    </row>
    <row r="32" spans="3:9">
      <c r="C32" s="6"/>
    </row>
    <row r="33" spans="3:3">
      <c r="C33" s="6"/>
    </row>
    <row r="34" spans="3:3">
      <c r="C34" s="6"/>
    </row>
    <row r="35" spans="3:3">
      <c r="C35" s="6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  <row r="41" spans="3:3">
      <c r="C41" s="6"/>
    </row>
    <row r="42" spans="3:3">
      <c r="C42" s="6"/>
    </row>
    <row r="43" spans="3:3">
      <c r="C43" s="6"/>
    </row>
    <row r="44" spans="3:3">
      <c r="C44" s="6"/>
    </row>
    <row r="45" spans="3:3">
      <c r="C45" s="6"/>
    </row>
    <row r="46" spans="3:3">
      <c r="C46" s="6"/>
    </row>
    <row r="47" spans="3:3">
      <c r="C47" s="6"/>
    </row>
    <row r="48" spans="3:3">
      <c r="C48" s="6"/>
    </row>
    <row r="49" spans="3:3">
      <c r="C49" s="6"/>
    </row>
    <row r="50" spans="3:3">
      <c r="C50" s="6"/>
    </row>
    <row r="51" spans="3:3">
      <c r="C51" s="6"/>
    </row>
    <row r="52" spans="3:3">
      <c r="C52" s="6"/>
    </row>
    <row r="53" spans="3:3">
      <c r="C53" s="6"/>
    </row>
    <row r="54" spans="3:3">
      <c r="C54" s="6"/>
    </row>
    <row r="55" spans="3:3">
      <c r="C55" s="6"/>
    </row>
    <row r="56" spans="3:3">
      <c r="C56" s="6"/>
    </row>
    <row r="57" spans="3:3">
      <c r="C57" s="6"/>
    </row>
    <row r="58" spans="3:3">
      <c r="C58" s="6"/>
    </row>
    <row r="59" spans="3:3">
      <c r="C59" s="6"/>
    </row>
    <row r="60" spans="3:3">
      <c r="C60" s="6"/>
    </row>
    <row r="61" spans="3:3">
      <c r="C61" s="6"/>
    </row>
    <row r="62" spans="3:3">
      <c r="C62" s="6"/>
    </row>
    <row r="63" spans="3:3">
      <c r="C63" s="6"/>
    </row>
    <row r="64" spans="3:3">
      <c r="C64" s="6"/>
    </row>
    <row r="65" spans="3:6">
      <c r="C65" s="6"/>
    </row>
    <row r="66" spans="3:6">
      <c r="C66" s="6"/>
      <c r="F66" s="9"/>
    </row>
    <row r="67" spans="3:6">
      <c r="C67" s="6"/>
    </row>
    <row r="68" spans="3:6">
      <c r="C68" s="6"/>
    </row>
    <row r="69" spans="3:6">
      <c r="C69" s="6"/>
    </row>
    <row r="70" spans="3:6">
      <c r="C70" s="6"/>
    </row>
    <row r="71" spans="3:6">
      <c r="C71" s="6"/>
    </row>
    <row r="72" spans="3:6">
      <c r="C72" s="6"/>
    </row>
    <row r="73" spans="3:6">
      <c r="C73" s="6"/>
    </row>
    <row r="74" spans="3:6">
      <c r="C74" s="6"/>
    </row>
    <row r="75" spans="3:6">
      <c r="C75" s="6"/>
    </row>
    <row r="76" spans="3:6">
      <c r="C76" s="6"/>
    </row>
    <row r="77" spans="3:6">
      <c r="C77" s="6"/>
    </row>
    <row r="78" spans="3:6">
      <c r="C78" s="6"/>
    </row>
    <row r="79" spans="3:6">
      <c r="C79" s="6"/>
    </row>
    <row r="80" spans="3:6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  <row r="95" spans="3:3">
      <c r="C95" s="6"/>
    </row>
    <row r="96" spans="3:3">
      <c r="C96" s="6"/>
    </row>
    <row r="97" spans="3:6">
      <c r="C97" s="6"/>
      <c r="F97" s="9"/>
    </row>
    <row r="98" spans="3:6">
      <c r="C98" s="6"/>
    </row>
    <row r="99" spans="3:6">
      <c r="C99" s="6"/>
    </row>
    <row r="100" spans="3:6">
      <c r="C100" s="6"/>
    </row>
    <row r="101" spans="3:6">
      <c r="C101" s="6"/>
    </row>
    <row r="102" spans="3:6">
      <c r="C102" s="6"/>
    </row>
    <row r="103" spans="3:6">
      <c r="C103" s="6"/>
    </row>
    <row r="104" spans="3:6">
      <c r="C104" s="6"/>
    </row>
    <row r="105" spans="3:6">
      <c r="C105" s="6"/>
    </row>
    <row r="106" spans="3:6">
      <c r="C106" s="6"/>
    </row>
    <row r="107" spans="3:6">
      <c r="C107" s="6"/>
    </row>
    <row r="108" spans="3:6">
      <c r="C108" s="6"/>
    </row>
    <row r="109" spans="3:6">
      <c r="C109" s="6"/>
    </row>
    <row r="110" spans="3:6">
      <c r="C110" s="6"/>
      <c r="F110" s="9"/>
    </row>
    <row r="111" spans="3:6">
      <c r="C111" s="6"/>
    </row>
    <row r="112" spans="3:6">
      <c r="C112" s="6"/>
    </row>
    <row r="113" spans="3:3">
      <c r="C113" s="6"/>
    </row>
    <row r="114" spans="3:3">
      <c r="C114" s="6"/>
    </row>
    <row r="115" spans="3:3">
      <c r="C115" s="6"/>
    </row>
    <row r="116" spans="3:3">
      <c r="C116" s="6"/>
    </row>
    <row r="117" spans="3:3">
      <c r="C117" s="6"/>
    </row>
    <row r="118" spans="3:3">
      <c r="C118" s="6"/>
    </row>
    <row r="119" spans="3:3">
      <c r="C119" s="6"/>
    </row>
    <row r="120" spans="3:3">
      <c r="C120" s="6"/>
    </row>
    <row r="121" spans="3:3">
      <c r="C121" s="6"/>
    </row>
    <row r="122" spans="3:3">
      <c r="C122" s="6"/>
    </row>
    <row r="123" spans="3:3">
      <c r="C123" s="6"/>
    </row>
    <row r="124" spans="3:3">
      <c r="C124" s="6"/>
    </row>
    <row r="125" spans="3:3">
      <c r="C125" s="6"/>
    </row>
    <row r="126" spans="3:3">
      <c r="C126" s="6"/>
    </row>
    <row r="127" spans="3:3">
      <c r="C127" s="6"/>
    </row>
    <row r="128" spans="3:3">
      <c r="C128" s="6"/>
    </row>
    <row r="129" spans="3:6">
      <c r="C129" s="6"/>
    </row>
    <row r="130" spans="3:6">
      <c r="C130" s="6"/>
    </row>
    <row r="131" spans="3:6">
      <c r="C131" s="6"/>
    </row>
    <row r="132" spans="3:6">
      <c r="C132" s="6"/>
    </row>
    <row r="133" spans="3:6">
      <c r="C133" s="6"/>
    </row>
    <row r="134" spans="3:6">
      <c r="C134" s="6"/>
    </row>
    <row r="135" spans="3:6">
      <c r="C135" s="6"/>
    </row>
    <row r="136" spans="3:6">
      <c r="C136" s="6"/>
    </row>
    <row r="137" spans="3:6">
      <c r="C137" s="6"/>
    </row>
    <row r="138" spans="3:6">
      <c r="C138" s="6"/>
    </row>
    <row r="139" spans="3:6">
      <c r="C139" s="6"/>
      <c r="F139" s="9"/>
    </row>
    <row r="140" spans="3:6">
      <c r="C140" s="6"/>
    </row>
    <row r="141" spans="3:6">
      <c r="C141" s="6"/>
    </row>
    <row r="142" spans="3:6">
      <c r="C142" s="6"/>
    </row>
    <row r="143" spans="3:6">
      <c r="C143" s="6"/>
    </row>
    <row r="144" spans="3:6">
      <c r="C144" s="6"/>
    </row>
    <row r="145" spans="3:3">
      <c r="C145" s="6"/>
    </row>
    <row r="146" spans="3:3">
      <c r="C146" s="6"/>
    </row>
    <row r="147" spans="3:3">
      <c r="C147" s="6"/>
    </row>
    <row r="148" spans="3:3">
      <c r="C148" s="6"/>
    </row>
    <row r="149" spans="3:3">
      <c r="C149" s="6"/>
    </row>
    <row r="150" spans="3:3">
      <c r="C150" s="6"/>
    </row>
    <row r="151" spans="3:3">
      <c r="C151" s="6"/>
    </row>
    <row r="152" spans="3:3">
      <c r="C152" s="6"/>
    </row>
    <row r="153" spans="3:3">
      <c r="C153" s="6"/>
    </row>
    <row r="154" spans="3:3">
      <c r="C154" s="6"/>
    </row>
    <row r="155" spans="3:3">
      <c r="C155" s="6"/>
    </row>
    <row r="156" spans="3:3">
      <c r="C156" s="6"/>
    </row>
    <row r="157" spans="3:3">
      <c r="C157" s="6"/>
    </row>
    <row r="158" spans="3:3">
      <c r="C158" s="6"/>
    </row>
    <row r="159" spans="3:3">
      <c r="C159" s="6"/>
    </row>
    <row r="160" spans="3:3">
      <c r="C160" s="6"/>
    </row>
    <row r="161" spans="3:3">
      <c r="C161" s="6"/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  <row r="169" spans="3:3">
      <c r="C169" s="6"/>
    </row>
    <row r="170" spans="3:3">
      <c r="C170" s="6"/>
    </row>
    <row r="17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  <row r="178" spans="3:3">
      <c r="C178" s="6"/>
    </row>
    <row r="179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6">
      <c r="C193" s="6"/>
    </row>
    <row r="194" spans="3:6">
      <c r="C194" s="6"/>
    </row>
    <row r="195" spans="3:6">
      <c r="C195" s="6"/>
    </row>
    <row r="196" spans="3:6">
      <c r="C196" s="6"/>
    </row>
    <row r="197" spans="3:6">
      <c r="C197" s="6"/>
      <c r="F197" s="9"/>
    </row>
    <row r="198" spans="3:6">
      <c r="C198" s="6"/>
    </row>
    <row r="199" spans="3:6">
      <c r="C199" s="6"/>
    </row>
    <row r="200" spans="3:6">
      <c r="C200" s="6"/>
    </row>
    <row r="201" spans="3:6">
      <c r="C201" s="6"/>
    </row>
    <row r="202" spans="3:6">
      <c r="C202" s="6"/>
    </row>
    <row r="203" spans="3:6">
      <c r="C203" s="6"/>
    </row>
    <row r="204" spans="3:6">
      <c r="C204" s="6"/>
    </row>
    <row r="205" spans="3:6">
      <c r="C205" s="6"/>
    </row>
    <row r="206" spans="3:6">
      <c r="C206" s="6"/>
    </row>
    <row r="207" spans="3:6">
      <c r="C207" s="6"/>
    </row>
    <row r="208" spans="3:6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  <row r="219" spans="3:3">
      <c r="C219" s="6"/>
    </row>
    <row r="220" spans="3:3">
      <c r="C220" s="6"/>
    </row>
    <row r="221" spans="3:3">
      <c r="C221" s="6"/>
    </row>
    <row r="222" spans="3:3">
      <c r="C222" s="6"/>
    </row>
    <row r="223" spans="3:3">
      <c r="C223" s="6"/>
    </row>
    <row r="224" spans="3:3">
      <c r="C224" s="6"/>
    </row>
    <row r="225" spans="3:3">
      <c r="C225" s="6"/>
    </row>
    <row r="226" spans="3:3">
      <c r="C226" s="6"/>
    </row>
    <row r="227" spans="3:3">
      <c r="C227" s="6"/>
    </row>
    <row r="228" spans="3:3">
      <c r="C228" s="6"/>
    </row>
    <row r="229" spans="3:3">
      <c r="C229" s="6"/>
    </row>
    <row r="230" spans="3:3">
      <c r="C230" s="6"/>
    </row>
    <row r="231" spans="3:3">
      <c r="C231" s="6"/>
    </row>
    <row r="232" spans="3:3">
      <c r="C232" s="6"/>
    </row>
    <row r="233" spans="3:3">
      <c r="C233" s="6"/>
    </row>
    <row r="234" spans="3:3">
      <c r="C234" s="6"/>
    </row>
    <row r="235" spans="3:3">
      <c r="C235" s="6"/>
    </row>
    <row r="236" spans="3:3">
      <c r="C236" s="6"/>
    </row>
    <row r="237" spans="3:3">
      <c r="C237" s="6"/>
    </row>
    <row r="238" spans="3:3">
      <c r="C238" s="6"/>
    </row>
    <row r="239" spans="3:3">
      <c r="C239" s="6"/>
    </row>
    <row r="240" spans="3:3">
      <c r="C240" s="6"/>
    </row>
    <row r="241" spans="3:3">
      <c r="C241" s="6"/>
    </row>
    <row r="242" spans="3:3">
      <c r="C242" s="6"/>
    </row>
    <row r="243" spans="3:3">
      <c r="C243" s="6"/>
    </row>
    <row r="244" spans="3:3">
      <c r="C244" s="6"/>
    </row>
    <row r="245" spans="3:3">
      <c r="C245" s="6"/>
    </row>
    <row r="246" spans="3:3">
      <c r="C246" s="6"/>
    </row>
    <row r="247" spans="3:3">
      <c r="C247" s="6"/>
    </row>
    <row r="248" spans="3:3">
      <c r="C248" s="6"/>
    </row>
    <row r="249" spans="3:3">
      <c r="C249" s="6"/>
    </row>
    <row r="250" spans="3:3">
      <c r="C250" s="6"/>
    </row>
    <row r="251" spans="3:3">
      <c r="C251" s="6"/>
    </row>
    <row r="252" spans="3:3">
      <c r="C252" s="6"/>
    </row>
    <row r="253" spans="3:3">
      <c r="C253" s="6"/>
    </row>
    <row r="254" spans="3:3">
      <c r="C254" s="6"/>
    </row>
    <row r="255" spans="3:3">
      <c r="C255" s="6"/>
    </row>
    <row r="256" spans="3:3">
      <c r="C256" s="6"/>
    </row>
    <row r="257" spans="3:3">
      <c r="C257" s="6"/>
    </row>
    <row r="258" spans="3:3">
      <c r="C258" s="6"/>
    </row>
    <row r="259" spans="3:3">
      <c r="C259" s="6"/>
    </row>
    <row r="260" spans="3:3">
      <c r="C260" s="6"/>
    </row>
    <row r="261" spans="3:3">
      <c r="C261" s="6"/>
    </row>
    <row r="262" spans="3:3">
      <c r="C262" s="6"/>
    </row>
    <row r="263" spans="3:3">
      <c r="C263" s="6"/>
    </row>
    <row r="264" spans="3:3">
      <c r="C264" s="6"/>
    </row>
    <row r="265" spans="3:3">
      <c r="C265" s="6"/>
    </row>
    <row r="266" spans="3:3">
      <c r="C266" s="6"/>
    </row>
    <row r="267" spans="3:3">
      <c r="C267" s="6"/>
    </row>
    <row r="268" spans="3:3">
      <c r="C268" s="6"/>
    </row>
    <row r="269" spans="3:3">
      <c r="C269" s="6"/>
    </row>
    <row r="270" spans="3:3">
      <c r="C270" s="6"/>
    </row>
    <row r="271" spans="3:3">
      <c r="C271" s="6"/>
    </row>
    <row r="272" spans="3:3">
      <c r="C272" s="6"/>
    </row>
    <row r="273" spans="3:3">
      <c r="C273" s="6"/>
    </row>
    <row r="274" spans="3:3">
      <c r="C274" s="6"/>
    </row>
    <row r="275" spans="3:3">
      <c r="C275" s="6"/>
    </row>
    <row r="276" spans="3:3">
      <c r="C276" s="6"/>
    </row>
    <row r="277" spans="3:3">
      <c r="C277" s="6"/>
    </row>
    <row r="278" spans="3:3">
      <c r="C278" s="6"/>
    </row>
    <row r="279" spans="3:3">
      <c r="C279" s="6"/>
    </row>
    <row r="280" spans="3:3">
      <c r="C280" s="6"/>
    </row>
    <row r="281" spans="3:3">
      <c r="C281" s="6"/>
    </row>
    <row r="282" spans="3:3">
      <c r="C282" s="6"/>
    </row>
    <row r="283" spans="3:3">
      <c r="C283" s="6"/>
    </row>
    <row r="284" spans="3:3">
      <c r="C284" s="6"/>
    </row>
    <row r="285" spans="3:3">
      <c r="C285" s="6"/>
    </row>
    <row r="286" spans="3:3">
      <c r="C286" s="6"/>
    </row>
    <row r="287" spans="3:3">
      <c r="C287" s="6"/>
    </row>
    <row r="288" spans="3:3">
      <c r="C288" s="6"/>
    </row>
    <row r="289" spans="3:3">
      <c r="C289" s="6"/>
    </row>
    <row r="290" spans="3:3">
      <c r="C290" s="6"/>
    </row>
    <row r="291" spans="3:3">
      <c r="C291" s="6"/>
    </row>
    <row r="292" spans="3:3">
      <c r="C292" s="6"/>
    </row>
    <row r="293" spans="3:3">
      <c r="C293" s="6"/>
    </row>
    <row r="294" spans="3:3">
      <c r="C294" s="6"/>
    </row>
    <row r="295" spans="3:3">
      <c r="C295" s="6"/>
    </row>
    <row r="296" spans="3:3">
      <c r="C296" s="6"/>
    </row>
    <row r="297" spans="3:3">
      <c r="C297" s="6"/>
    </row>
    <row r="298" spans="3:3">
      <c r="C298" s="6"/>
    </row>
    <row r="299" spans="3:3">
      <c r="C299" s="6"/>
    </row>
    <row r="300" spans="3:3">
      <c r="C300" s="6"/>
    </row>
    <row r="301" spans="3:3">
      <c r="C301" s="6"/>
    </row>
    <row r="302" spans="3:3">
      <c r="C302" s="6"/>
    </row>
    <row r="303" spans="3:3">
      <c r="C303" s="6"/>
    </row>
    <row r="304" spans="3:3">
      <c r="C304" s="6"/>
    </row>
    <row r="305" spans="3:3">
      <c r="C305" s="6"/>
    </row>
    <row r="306" spans="3:3">
      <c r="C306" s="6"/>
    </row>
    <row r="307" spans="3:3">
      <c r="C307" s="6"/>
    </row>
    <row r="308" spans="3:3">
      <c r="C308" s="6"/>
    </row>
    <row r="309" spans="3:3">
      <c r="C309" s="6"/>
    </row>
    <row r="310" spans="3:3">
      <c r="C310" s="6"/>
    </row>
    <row r="311" spans="3:3">
      <c r="C311" s="6"/>
    </row>
    <row r="312" spans="3:3">
      <c r="C312" s="6"/>
    </row>
    <row r="313" spans="3:3">
      <c r="C313" s="6"/>
    </row>
    <row r="314" spans="3:3">
      <c r="C314" s="6"/>
    </row>
    <row r="315" spans="3:3">
      <c r="C315" s="6"/>
    </row>
    <row r="316" spans="3:3">
      <c r="C316" s="6"/>
    </row>
    <row r="317" spans="3:3">
      <c r="C317" s="6"/>
    </row>
    <row r="318" spans="3:3">
      <c r="C318" s="6"/>
    </row>
    <row r="319" spans="3:3">
      <c r="C319" s="6"/>
    </row>
    <row r="320" spans="3:3">
      <c r="C320" s="6"/>
    </row>
    <row r="321" spans="3:3">
      <c r="C321" s="6"/>
    </row>
    <row r="322" spans="3:3">
      <c r="C322" s="6"/>
    </row>
    <row r="323" spans="3:3">
      <c r="C323" s="6"/>
    </row>
    <row r="324" spans="3:3">
      <c r="C324" s="6"/>
    </row>
    <row r="325" spans="3:3">
      <c r="C325" s="6"/>
    </row>
    <row r="326" spans="3:3">
      <c r="C326" s="6"/>
    </row>
    <row r="327" spans="3:3">
      <c r="C327" s="6"/>
    </row>
    <row r="328" spans="3:3">
      <c r="C328" s="6"/>
    </row>
    <row r="329" spans="3:3">
      <c r="C329" s="6"/>
    </row>
    <row r="330" spans="3:3">
      <c r="C330" s="6"/>
    </row>
    <row r="331" spans="3:3">
      <c r="C331" s="6"/>
    </row>
    <row r="332" spans="3:3">
      <c r="C332" s="6"/>
    </row>
    <row r="333" spans="3:3">
      <c r="C333" s="6"/>
    </row>
    <row r="334" spans="3:3">
      <c r="C334" s="6"/>
    </row>
    <row r="335" spans="3:3">
      <c r="C335" s="6"/>
    </row>
    <row r="336" spans="3:3">
      <c r="C336" s="6"/>
    </row>
    <row r="337" spans="3:3">
      <c r="C337" s="6"/>
    </row>
    <row r="338" spans="3:3">
      <c r="C338" s="6"/>
    </row>
    <row r="339" spans="3:3">
      <c r="C339" s="6"/>
    </row>
    <row r="340" spans="3:3">
      <c r="C340" s="6"/>
    </row>
    <row r="341" spans="3:3">
      <c r="C341" s="6"/>
    </row>
    <row r="342" spans="3:3">
      <c r="C342" s="6"/>
    </row>
    <row r="343" spans="3:3">
      <c r="C343" s="6"/>
    </row>
    <row r="344" spans="3:3">
      <c r="C344" s="6"/>
    </row>
    <row r="345" spans="3:3">
      <c r="C345" s="6"/>
    </row>
    <row r="346" spans="3:3">
      <c r="C346" s="6"/>
    </row>
    <row r="347" spans="3:3">
      <c r="C347" s="6"/>
    </row>
    <row r="348" spans="3:3">
      <c r="C348" s="6"/>
    </row>
    <row r="349" spans="3:3">
      <c r="C349" s="6"/>
    </row>
    <row r="350" spans="3:3">
      <c r="C350" s="6"/>
    </row>
    <row r="351" spans="3:3">
      <c r="C351" s="6"/>
    </row>
    <row r="352" spans="3:3">
      <c r="C352" s="6"/>
    </row>
    <row r="353" spans="3:3">
      <c r="C353" s="6"/>
    </row>
    <row r="354" spans="3:3">
      <c r="C354" s="6"/>
    </row>
    <row r="355" spans="3:3">
      <c r="C355" s="6"/>
    </row>
    <row r="356" spans="3:3">
      <c r="C356" s="6"/>
    </row>
    <row r="357" spans="3:3">
      <c r="C357" s="6"/>
    </row>
    <row r="358" spans="3:3">
      <c r="C358" s="6"/>
    </row>
    <row r="359" spans="3:3">
      <c r="C359" s="6"/>
    </row>
    <row r="360" spans="3:3">
      <c r="C360" s="6"/>
    </row>
    <row r="361" spans="3:3">
      <c r="C361" s="6"/>
    </row>
    <row r="362" spans="3:3">
      <c r="C362" s="6"/>
    </row>
    <row r="363" spans="3:3">
      <c r="C363" s="6"/>
    </row>
    <row r="364" spans="3:3">
      <c r="C364" s="6"/>
    </row>
    <row r="365" spans="3:3">
      <c r="C365" s="6"/>
    </row>
    <row r="366" spans="3:3">
      <c r="C366" s="6"/>
    </row>
    <row r="367" spans="3:3">
      <c r="C367" s="6"/>
    </row>
    <row r="368" spans="3:3">
      <c r="C368" s="6"/>
    </row>
    <row r="369" spans="3:3">
      <c r="C369" s="6"/>
    </row>
    <row r="370" spans="3:3">
      <c r="C370" s="6"/>
    </row>
    <row r="371" spans="3:3">
      <c r="C371" s="6"/>
    </row>
    <row r="372" spans="3:3">
      <c r="C372" s="6"/>
    </row>
    <row r="373" spans="3:3">
      <c r="C373" s="6"/>
    </row>
    <row r="374" spans="3:3">
      <c r="C374" s="6"/>
    </row>
    <row r="375" spans="3:3">
      <c r="C375" s="6"/>
    </row>
    <row r="376" spans="3:3">
      <c r="C376" s="6"/>
    </row>
    <row r="377" spans="3:3">
      <c r="C377" s="6"/>
    </row>
    <row r="378" spans="3:3">
      <c r="C378" s="6"/>
    </row>
    <row r="379" spans="3:3">
      <c r="C379" s="6"/>
    </row>
    <row r="380" spans="3:3">
      <c r="C380" s="6"/>
    </row>
    <row r="381" spans="3:3">
      <c r="C381" s="6"/>
    </row>
    <row r="382" spans="3:3">
      <c r="C382" s="6"/>
    </row>
    <row r="383" spans="3:3">
      <c r="C383" s="6"/>
    </row>
    <row r="384" spans="3:3">
      <c r="C384" s="6"/>
    </row>
    <row r="385" spans="3:3">
      <c r="C385" s="6"/>
    </row>
    <row r="386" spans="3:3">
      <c r="C386" s="6"/>
    </row>
    <row r="387" spans="3:3">
      <c r="C387" s="6"/>
    </row>
    <row r="388" spans="3:3">
      <c r="C388" s="6"/>
    </row>
    <row r="389" spans="3:3">
      <c r="C389" s="6"/>
    </row>
    <row r="390" spans="3:3">
      <c r="C390" s="6"/>
    </row>
    <row r="391" spans="3:3">
      <c r="C391" s="6"/>
    </row>
    <row r="392" spans="3:3">
      <c r="C392" s="6"/>
    </row>
    <row r="393" spans="3:3">
      <c r="C393" s="6"/>
    </row>
    <row r="394" spans="3:3">
      <c r="C394" s="6"/>
    </row>
    <row r="395" spans="3:3">
      <c r="C395" s="6"/>
    </row>
    <row r="396" spans="3:3">
      <c r="C396" s="6"/>
    </row>
    <row r="397" spans="3:3">
      <c r="C397" s="6"/>
    </row>
    <row r="398" spans="3:3">
      <c r="C398" s="6"/>
    </row>
    <row r="399" spans="3:3">
      <c r="C399" s="6"/>
    </row>
    <row r="400" spans="3:3">
      <c r="C400" s="6"/>
    </row>
    <row r="401" spans="3:3">
      <c r="C401" s="6"/>
    </row>
    <row r="402" spans="3:3">
      <c r="C402" s="6"/>
    </row>
    <row r="403" spans="3:3">
      <c r="C403" s="6"/>
    </row>
    <row r="404" spans="3:3">
      <c r="C404" s="6"/>
    </row>
    <row r="405" spans="3:3">
      <c r="C405" s="6"/>
    </row>
    <row r="406" spans="3:3">
      <c r="C406" s="6"/>
    </row>
    <row r="407" spans="3:3">
      <c r="C407" s="6"/>
    </row>
    <row r="408" spans="3:3">
      <c r="C408" s="6"/>
    </row>
    <row r="409" spans="3:3">
      <c r="C409" s="6"/>
    </row>
    <row r="410" spans="3:3">
      <c r="C410" s="6"/>
    </row>
    <row r="411" spans="3:3">
      <c r="C411" s="6"/>
    </row>
    <row r="412" spans="3:3">
      <c r="C412" s="6"/>
    </row>
    <row r="413" spans="3:3">
      <c r="C413" s="6"/>
    </row>
    <row r="414" spans="3:3">
      <c r="C414" s="6"/>
    </row>
    <row r="415" spans="3:3">
      <c r="C415" s="6"/>
    </row>
    <row r="416" spans="3:3">
      <c r="C416" s="6"/>
    </row>
    <row r="417" spans="3:3">
      <c r="C417" s="6"/>
    </row>
    <row r="418" spans="3:3">
      <c r="C418" s="6"/>
    </row>
    <row r="419" spans="3:3">
      <c r="C419" s="6"/>
    </row>
    <row r="420" spans="3:3">
      <c r="C420" s="6"/>
    </row>
    <row r="421" spans="3:3">
      <c r="C421" s="6"/>
    </row>
    <row r="422" spans="3:3">
      <c r="C422" s="6"/>
    </row>
    <row r="423" spans="3:3">
      <c r="C423" s="6"/>
    </row>
    <row r="424" spans="3:3">
      <c r="C424" s="6"/>
    </row>
    <row r="425" spans="3:3">
      <c r="C425" s="6"/>
    </row>
    <row r="426" spans="3:3">
      <c r="C426" s="6"/>
    </row>
    <row r="427" spans="3:3">
      <c r="C427" s="6"/>
    </row>
    <row r="428" spans="3:3">
      <c r="C428" s="6"/>
    </row>
    <row r="429" spans="3:3">
      <c r="C429" s="6"/>
    </row>
    <row r="430" spans="3:3">
      <c r="C430" s="6"/>
    </row>
    <row r="431" spans="3:3">
      <c r="C431" s="6"/>
    </row>
    <row r="432" spans="3:3">
      <c r="C432" s="6"/>
    </row>
    <row r="433" spans="3:3">
      <c r="C433" s="6"/>
    </row>
    <row r="434" spans="3:3">
      <c r="C434" s="6"/>
    </row>
    <row r="435" spans="3:3">
      <c r="C435" s="6"/>
    </row>
    <row r="436" spans="3:3">
      <c r="C436" s="6"/>
    </row>
    <row r="437" spans="3:3">
      <c r="C437" s="6"/>
    </row>
    <row r="438" spans="3:3">
      <c r="C438" s="6"/>
    </row>
    <row r="439" spans="3:3">
      <c r="C439" s="6"/>
    </row>
    <row r="440" spans="3:3">
      <c r="C440" s="6"/>
    </row>
    <row r="441" spans="3:3">
      <c r="C441" s="6"/>
    </row>
    <row r="442" spans="3:3">
      <c r="C442" s="6"/>
    </row>
    <row r="443" spans="3:3">
      <c r="C443" s="6"/>
    </row>
    <row r="444" spans="3:3">
      <c r="C444" s="6"/>
    </row>
    <row r="445" spans="3:3">
      <c r="C445" s="6"/>
    </row>
    <row r="446" spans="3:3">
      <c r="C446" s="6"/>
    </row>
    <row r="447" spans="3:3">
      <c r="C447" s="6"/>
    </row>
    <row r="448" spans="3:3">
      <c r="C448" s="6"/>
    </row>
    <row r="449" spans="3:3">
      <c r="C449" s="6"/>
    </row>
    <row r="450" spans="3:3">
      <c r="C450" s="6"/>
    </row>
    <row r="451" spans="3:3">
      <c r="C451" s="6"/>
    </row>
    <row r="452" spans="3:3">
      <c r="C452" s="6"/>
    </row>
    <row r="453" spans="3:3">
      <c r="C453" s="6"/>
    </row>
    <row r="454" spans="3:3">
      <c r="C454" s="6"/>
    </row>
    <row r="455" spans="3:3">
      <c r="C455" s="6"/>
    </row>
    <row r="456" spans="3:3">
      <c r="C456" s="6"/>
    </row>
    <row r="457" spans="3:3">
      <c r="C457" s="6"/>
    </row>
    <row r="458" spans="3:3">
      <c r="C458" s="6"/>
    </row>
    <row r="459" spans="3:3">
      <c r="C459" s="6"/>
    </row>
    <row r="460" spans="3:3">
      <c r="C460" s="6"/>
    </row>
    <row r="461" spans="3:3">
      <c r="C461" s="6"/>
    </row>
    <row r="462" spans="3:3">
      <c r="C462" s="6"/>
    </row>
    <row r="463" spans="3:3">
      <c r="C463" s="6" t="str">
        <f>IF(D463="","",D463/$B$3)</f>
        <v/>
      </c>
    </row>
  </sheetData>
  <mergeCells count="1">
    <mergeCell ref="H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1"/>
  <sheetViews>
    <sheetView zoomScale="70" zoomScaleNormal="70" workbookViewId="0">
      <selection activeCell="N55" sqref="N55"/>
    </sheetView>
  </sheetViews>
  <sheetFormatPr defaultRowHeight="15"/>
  <cols>
    <col min="1" max="1" width="21.5703125" style="1" customWidth="1"/>
    <col min="2" max="2" width="10.5703125" style="6" bestFit="1" customWidth="1"/>
    <col min="6" max="6" width="14.140625" bestFit="1" customWidth="1"/>
  </cols>
  <sheetData>
    <row r="1" spans="1:6">
      <c r="B1" s="6" t="s">
        <v>837</v>
      </c>
      <c r="C1" t="s">
        <v>838</v>
      </c>
      <c r="D1" t="s">
        <v>839</v>
      </c>
      <c r="E1" t="s">
        <v>840</v>
      </c>
      <c r="F1" t="s">
        <v>894</v>
      </c>
    </row>
    <row r="2" spans="1:6">
      <c r="A2" s="1">
        <v>40021</v>
      </c>
      <c r="B2" s="6">
        <v>56</v>
      </c>
      <c r="C2" s="6">
        <f>AVERAGE(B2:B3)</f>
        <v>103.86500000000001</v>
      </c>
      <c r="D2" s="6">
        <f>AVERAGE(B2:B4)</f>
        <v>100.54333333333334</v>
      </c>
      <c r="E2" s="6">
        <f>AVERAGE(B2:B5)</f>
        <v>121.9075</v>
      </c>
      <c r="F2" s="6">
        <f>B2</f>
        <v>56</v>
      </c>
    </row>
    <row r="3" spans="1:6">
      <c r="A3" s="1">
        <v>40022</v>
      </c>
      <c r="B3" s="6">
        <v>151.73000000000002</v>
      </c>
      <c r="C3" s="6">
        <f t="shared" ref="C3:C66" si="0">AVERAGE(B2:B4)</f>
        <v>100.54333333333334</v>
      </c>
      <c r="D3" s="6">
        <f>AVERAGE(B2:B5)</f>
        <v>121.9075</v>
      </c>
      <c r="E3" s="6">
        <f>AVERAGE(B2:B6)</f>
        <v>145.31799999999998</v>
      </c>
      <c r="F3" s="6">
        <f>F2+B3</f>
        <v>207.73000000000002</v>
      </c>
    </row>
    <row r="4" spans="1:6">
      <c r="A4" s="1">
        <v>40023</v>
      </c>
      <c r="B4" s="6">
        <v>93.9</v>
      </c>
      <c r="C4" s="6">
        <f t="shared" si="0"/>
        <v>143.87666666666667</v>
      </c>
      <c r="D4" s="6">
        <f t="shared" ref="D4:D67" si="1">AVERAGE(B2:B6)</f>
        <v>145.31799999999998</v>
      </c>
      <c r="E4" s="6">
        <f>AVERAGE(B2:B7)</f>
        <v>131.14961538461537</v>
      </c>
      <c r="F4" s="6">
        <f t="shared" ref="F4:F67" si="2">F3+B4</f>
        <v>301.63</v>
      </c>
    </row>
    <row r="5" spans="1:6">
      <c r="A5" s="1">
        <v>40024</v>
      </c>
      <c r="B5" s="46">
        <f>3736-2285-985-105-145-30</f>
        <v>186</v>
      </c>
      <c r="C5" s="6">
        <f>AVERAGE(B4:B6)</f>
        <v>172.95333333333329</v>
      </c>
      <c r="D5" s="6">
        <f t="shared" si="1"/>
        <v>146.17953846153844</v>
      </c>
      <c r="E5" s="6">
        <f t="shared" ref="E5:E68" si="3">AVERAGE(B2:B8)</f>
        <v>115.05131868131866</v>
      </c>
      <c r="F5" s="6">
        <f t="shared" si="2"/>
        <v>487.63</v>
      </c>
    </row>
    <row r="6" spans="1:6">
      <c r="A6" s="1">
        <v>40025</v>
      </c>
      <c r="B6" s="6">
        <f>288.96-50</f>
        <v>238.95999999999998</v>
      </c>
      <c r="C6" s="6">
        <f t="shared" si="0"/>
        <v>161.75589743589742</v>
      </c>
      <c r="D6" s="6">
        <f t="shared" si="1"/>
        <v>119.52584615384612</v>
      </c>
      <c r="E6" s="6">
        <f t="shared" si="3"/>
        <v>117.46890109890107</v>
      </c>
      <c r="F6" s="6">
        <f t="shared" si="2"/>
        <v>726.58999999999992</v>
      </c>
    </row>
    <row r="7" spans="1:6">
      <c r="A7" s="1">
        <v>40026</v>
      </c>
      <c r="B7" s="6">
        <v>60.307692307692307</v>
      </c>
      <c r="C7" s="6">
        <f t="shared" si="0"/>
        <v>105.90974358974358</v>
      </c>
      <c r="D7" s="6">
        <f t="shared" si="1"/>
        <v>115.33046153846153</v>
      </c>
      <c r="E7" s="6">
        <f t="shared" si="3"/>
        <v>107.68329670329669</v>
      </c>
      <c r="F7" s="6">
        <f t="shared" si="2"/>
        <v>786.89769230769218</v>
      </c>
    </row>
    <row r="8" spans="1:6">
      <c r="A8" s="1">
        <v>40027</v>
      </c>
      <c r="B8" s="6">
        <v>18.46153846153846</v>
      </c>
      <c r="C8" s="6">
        <f t="shared" si="0"/>
        <v>50.564102564102562</v>
      </c>
      <c r="D8" s="6">
        <f t="shared" si="1"/>
        <v>94.776615384615383</v>
      </c>
      <c r="E8" s="6">
        <f t="shared" si="3"/>
        <v>108.16461538461537</v>
      </c>
      <c r="F8" s="6">
        <f t="shared" si="2"/>
        <v>805.35923076923063</v>
      </c>
    </row>
    <row r="9" spans="1:6">
      <c r="A9" s="1">
        <v>40028</v>
      </c>
      <c r="B9" s="6">
        <v>72.92307692307692</v>
      </c>
      <c r="C9" s="6">
        <f t="shared" si="0"/>
        <v>58.205128205128212</v>
      </c>
      <c r="D9" s="6">
        <f t="shared" si="1"/>
        <v>66.438461538461539</v>
      </c>
      <c r="E9" s="6">
        <f t="shared" si="3"/>
        <v>96.565714285714279</v>
      </c>
      <c r="F9" s="6">
        <f t="shared" si="2"/>
        <v>878.28230769230754</v>
      </c>
    </row>
    <row r="10" spans="1:6">
      <c r="A10" s="1">
        <v>40029</v>
      </c>
      <c r="B10" s="6">
        <v>83.230769230769241</v>
      </c>
      <c r="C10" s="6">
        <f t="shared" si="0"/>
        <v>84.474358974358978</v>
      </c>
      <c r="D10" s="6">
        <f t="shared" si="1"/>
        <v>75.338461538461544</v>
      </c>
      <c r="E10" s="6">
        <f t="shared" si="3"/>
        <v>90.895604395604394</v>
      </c>
      <c r="F10" s="6">
        <f t="shared" si="2"/>
        <v>961.51307692307682</v>
      </c>
    </row>
    <row r="11" spans="1:6">
      <c r="A11" s="1">
        <v>40030</v>
      </c>
      <c r="B11" s="6">
        <v>97.269230769230774</v>
      </c>
      <c r="C11" s="6">
        <f t="shared" si="0"/>
        <v>95.102564102564102</v>
      </c>
      <c r="D11" s="6">
        <f t="shared" si="1"/>
        <v>111.5</v>
      </c>
      <c r="E11" s="6">
        <f t="shared" si="3"/>
        <v>93.42857142857136</v>
      </c>
      <c r="F11" s="6">
        <f t="shared" si="2"/>
        <v>1058.7823076923075</v>
      </c>
    </row>
    <row r="12" spans="1:6">
      <c r="A12" s="1">
        <v>40031</v>
      </c>
      <c r="B12" s="6">
        <v>104.80769230769231</v>
      </c>
      <c r="C12" s="6">
        <f t="shared" si="0"/>
        <v>133.7820512820513</v>
      </c>
      <c r="D12" s="6">
        <f t="shared" si="1"/>
        <v>112.52307692307681</v>
      </c>
      <c r="E12" s="6">
        <f t="shared" si="3"/>
        <v>94.324175824175754</v>
      </c>
      <c r="F12" s="6">
        <f t="shared" si="2"/>
        <v>1163.5899999999999</v>
      </c>
    </row>
    <row r="13" spans="1:6">
      <c r="A13" s="1">
        <v>40032</v>
      </c>
      <c r="B13" s="6">
        <v>199.26923076923077</v>
      </c>
      <c r="C13" s="6">
        <f t="shared" si="0"/>
        <v>127.37179487179469</v>
      </c>
      <c r="D13" s="6">
        <f t="shared" si="1"/>
        <v>100.82307692307681</v>
      </c>
      <c r="E13" s="6">
        <f t="shared" si="3"/>
        <v>98.336923076923</v>
      </c>
      <c r="F13" s="6">
        <f t="shared" si="2"/>
        <v>1362.8592307692306</v>
      </c>
    </row>
    <row r="14" spans="1:6">
      <c r="A14" s="1">
        <v>40033</v>
      </c>
      <c r="B14" s="46">
        <f>969.038461538461-520-371</f>
        <v>78.038461538460979</v>
      </c>
      <c r="C14" s="6">
        <f t="shared" si="0"/>
        <v>100.679487179487</v>
      </c>
      <c r="D14" s="6">
        <f t="shared" si="1"/>
        <v>101.57169230769219</v>
      </c>
      <c r="E14" s="6">
        <f t="shared" si="3"/>
        <v>92.952307692307613</v>
      </c>
      <c r="F14" s="6">
        <f t="shared" si="2"/>
        <v>1440.8976923076916</v>
      </c>
    </row>
    <row r="15" spans="1:6">
      <c r="A15" s="1">
        <v>40034</v>
      </c>
      <c r="B15" s="6">
        <v>24.730769230769234</v>
      </c>
      <c r="C15" s="6">
        <f t="shared" si="0"/>
        <v>67.927179487179288</v>
      </c>
      <c r="D15" s="6">
        <f t="shared" si="1"/>
        <v>89.71784615384604</v>
      </c>
      <c r="E15" s="6">
        <f t="shared" si="3"/>
        <v>93.810989010988919</v>
      </c>
      <c r="F15" s="6">
        <f t="shared" si="2"/>
        <v>1465.6284615384609</v>
      </c>
    </row>
    <row r="16" spans="1:6">
      <c r="A16" s="1">
        <v>40035</v>
      </c>
      <c r="B16" s="6">
        <v>101.01230769230769</v>
      </c>
      <c r="C16" s="6">
        <f t="shared" si="0"/>
        <v>57.093846153846158</v>
      </c>
      <c r="D16" s="6">
        <f t="shared" si="1"/>
        <v>70.519999999999882</v>
      </c>
      <c r="E16" s="6">
        <f t="shared" si="3"/>
        <v>93.219340659340574</v>
      </c>
      <c r="F16" s="6">
        <f t="shared" si="2"/>
        <v>1566.6407692307687</v>
      </c>
    </row>
    <row r="17" spans="1:6">
      <c r="A17" s="1">
        <v>40036</v>
      </c>
      <c r="B17" s="6">
        <v>45.53846153846154</v>
      </c>
      <c r="C17" s="6">
        <f t="shared" si="0"/>
        <v>83.276923076923069</v>
      </c>
      <c r="D17" s="6">
        <f t="shared" si="1"/>
        <v>75.04553846153847</v>
      </c>
      <c r="E17" s="6">
        <f t="shared" si="3"/>
        <v>73.298021978021893</v>
      </c>
      <c r="F17" s="6">
        <f t="shared" si="2"/>
        <v>1612.1792307692301</v>
      </c>
    </row>
    <row r="18" spans="1:6">
      <c r="A18" s="1">
        <v>40037</v>
      </c>
      <c r="B18" s="6">
        <v>103.27999999999999</v>
      </c>
      <c r="C18" s="6">
        <f t="shared" si="0"/>
        <v>83.161538461538456</v>
      </c>
      <c r="D18" s="6">
        <f t="shared" si="1"/>
        <v>82.063384615384606</v>
      </c>
      <c r="E18" s="6">
        <f t="shared" si="3"/>
        <v>78.094725274725278</v>
      </c>
      <c r="F18" s="6">
        <f t="shared" si="2"/>
        <v>1715.4592307692301</v>
      </c>
    </row>
    <row r="19" spans="1:6">
      <c r="A19" s="1">
        <v>40038</v>
      </c>
      <c r="B19" s="6">
        <v>100.66615384615385</v>
      </c>
      <c r="C19" s="6">
        <f t="shared" si="0"/>
        <v>87.922051282051271</v>
      </c>
      <c r="D19" s="6">
        <f t="shared" si="1"/>
        <v>84.183999999999997</v>
      </c>
      <c r="E19" s="6">
        <f t="shared" si="3"/>
        <v>78.990329670329658</v>
      </c>
      <c r="F19" s="6">
        <f t="shared" si="2"/>
        <v>1816.1253846153838</v>
      </c>
    </row>
    <row r="20" spans="1:6">
      <c r="A20" s="1">
        <v>40039</v>
      </c>
      <c r="B20" s="6">
        <v>59.819999999999993</v>
      </c>
      <c r="C20" s="6">
        <f t="shared" si="0"/>
        <v>90.700512820512813</v>
      </c>
      <c r="D20" s="6">
        <f t="shared" si="1"/>
        <v>81.276307692307682</v>
      </c>
      <c r="E20" s="6">
        <f t="shared" si="3"/>
        <v>79.549010989010981</v>
      </c>
      <c r="F20" s="6">
        <f t="shared" si="2"/>
        <v>1875.9453846153838</v>
      </c>
    </row>
    <row r="21" spans="1:6">
      <c r="A21" s="1">
        <v>40040</v>
      </c>
      <c r="B21" s="6">
        <v>111.61538461538461</v>
      </c>
      <c r="C21" s="6">
        <f t="shared" si="0"/>
        <v>67.478461538461531</v>
      </c>
      <c r="D21" s="6">
        <f t="shared" si="1"/>
        <v>81.604923076923072</v>
      </c>
      <c r="E21" s="6">
        <f t="shared" si="3"/>
        <v>80.461098901098893</v>
      </c>
      <c r="F21" s="6">
        <f t="shared" si="2"/>
        <v>1987.5607692307683</v>
      </c>
    </row>
    <row r="22" spans="1:6">
      <c r="A22" s="1">
        <v>40041</v>
      </c>
      <c r="B22" s="6">
        <v>31</v>
      </c>
      <c r="C22" s="6">
        <f t="shared" si="0"/>
        <v>82.512820512820511</v>
      </c>
      <c r="D22" s="6">
        <f t="shared" si="1"/>
        <v>71.856307692307695</v>
      </c>
      <c r="E22" s="6">
        <f t="shared" si="3"/>
        <v>81.454065934065923</v>
      </c>
      <c r="F22" s="6">
        <f t="shared" si="2"/>
        <v>2018.5607692307683</v>
      </c>
    </row>
    <row r="23" spans="1:6">
      <c r="A23" s="1">
        <v>40042</v>
      </c>
      <c r="B23" s="6">
        <v>104.92307692307693</v>
      </c>
      <c r="C23" s="6">
        <f t="shared" si="0"/>
        <v>62.61538461538462</v>
      </c>
      <c r="D23" s="6">
        <f t="shared" si="1"/>
        <v>81.938461538461539</v>
      </c>
      <c r="E23" s="6">
        <f t="shared" si="3"/>
        <v>79.139120879120881</v>
      </c>
      <c r="F23" s="6">
        <f t="shared" si="2"/>
        <v>2123.4838461538452</v>
      </c>
    </row>
    <row r="24" spans="1:6">
      <c r="A24" s="1">
        <v>40043</v>
      </c>
      <c r="B24" s="6">
        <v>51.92307692307692</v>
      </c>
      <c r="C24" s="6">
        <f t="shared" si="0"/>
        <v>89.025641025641036</v>
      </c>
      <c r="D24" s="6">
        <f t="shared" si="1"/>
        <v>76.507692307692309</v>
      </c>
      <c r="E24" s="6">
        <f t="shared" si="3"/>
        <v>84.439560439560438</v>
      </c>
      <c r="F24" s="6">
        <f t="shared" si="2"/>
        <v>2175.4069230769223</v>
      </c>
    </row>
    <row r="25" spans="1:6">
      <c r="A25" s="1">
        <v>40044</v>
      </c>
      <c r="B25" s="6">
        <v>110.23076923076921</v>
      </c>
      <c r="C25" s="6">
        <f t="shared" si="0"/>
        <v>82.20512820512819</v>
      </c>
      <c r="D25" s="6">
        <f t="shared" si="1"/>
        <v>89.692307692307693</v>
      </c>
      <c r="E25" s="6">
        <f t="shared" si="3"/>
        <v>83.010989010989007</v>
      </c>
      <c r="F25" s="6">
        <f t="shared" si="2"/>
        <v>2285.6376923076914</v>
      </c>
    </row>
    <row r="26" spans="1:6">
      <c r="A26" s="1">
        <v>40045</v>
      </c>
      <c r="B26" s="6">
        <v>84.461538461538453</v>
      </c>
      <c r="C26" s="6">
        <f t="shared" si="0"/>
        <v>97.20512820512819</v>
      </c>
      <c r="D26" s="6">
        <f t="shared" si="1"/>
        <v>89.030769230769209</v>
      </c>
      <c r="E26" s="6">
        <f t="shared" si="3"/>
        <v>92.384615384615387</v>
      </c>
      <c r="F26" s="6">
        <f t="shared" si="2"/>
        <v>2370.09923076923</v>
      </c>
    </row>
    <row r="27" spans="1:6">
      <c r="A27" s="1">
        <v>40046</v>
      </c>
      <c r="B27" s="6">
        <v>96.92307692307692</v>
      </c>
      <c r="C27" s="6">
        <f t="shared" si="0"/>
        <v>94.333333333333314</v>
      </c>
      <c r="D27" s="6">
        <f t="shared" si="1"/>
        <v>97.969230769230762</v>
      </c>
      <c r="E27" s="6">
        <f t="shared" si="3"/>
        <v>89.703296703296701</v>
      </c>
      <c r="F27" s="6">
        <f t="shared" si="2"/>
        <v>2467.0223076923071</v>
      </c>
    </row>
    <row r="28" spans="1:6">
      <c r="A28" s="1">
        <v>40047</v>
      </c>
      <c r="B28" s="6">
        <v>101.6153846153846</v>
      </c>
      <c r="C28" s="6">
        <f t="shared" si="0"/>
        <v>98.384615384615373</v>
      </c>
      <c r="D28" s="6">
        <f t="shared" si="1"/>
        <v>93.153846153846146</v>
      </c>
      <c r="E28" s="6">
        <f t="shared" si="3"/>
        <v>111.00153846153846</v>
      </c>
      <c r="F28" s="6">
        <f t="shared" si="2"/>
        <v>2568.6376923076919</v>
      </c>
    </row>
    <row r="29" spans="1:6">
      <c r="A29" s="1">
        <v>40048</v>
      </c>
      <c r="B29" s="6">
        <v>96.615384615384613</v>
      </c>
      <c r="C29" s="6">
        <f t="shared" si="0"/>
        <v>94.794871794871781</v>
      </c>
      <c r="D29" s="6">
        <f t="shared" si="1"/>
        <v>116.4636923076923</v>
      </c>
      <c r="E29" s="6">
        <f t="shared" si="3"/>
        <v>109.85868131868132</v>
      </c>
      <c r="F29" s="6">
        <f t="shared" si="2"/>
        <v>2665.2530769230766</v>
      </c>
    </row>
    <row r="30" spans="1:6">
      <c r="A30" s="1">
        <v>40049</v>
      </c>
      <c r="B30" s="6">
        <v>86.15384615384616</v>
      </c>
      <c r="C30" s="6">
        <f t="shared" si="0"/>
        <v>127.92666666666666</v>
      </c>
      <c r="D30" s="6">
        <f t="shared" si="1"/>
        <v>117.52523076923076</v>
      </c>
      <c r="E30" s="6">
        <f t="shared" si="3"/>
        <v>110.07846153846153</v>
      </c>
      <c r="F30" s="6">
        <f t="shared" si="2"/>
        <v>2751.4069230769228</v>
      </c>
    </row>
    <row r="31" spans="1:6">
      <c r="A31" s="1">
        <v>40050</v>
      </c>
      <c r="B31" s="6">
        <v>201.01076923076923</v>
      </c>
      <c r="C31" s="6">
        <f t="shared" si="0"/>
        <v>129.79846153846154</v>
      </c>
      <c r="D31" s="6">
        <f t="shared" si="1"/>
        <v>114.40215384615385</v>
      </c>
      <c r="E31" s="6">
        <f t="shared" si="3"/>
        <v>124.69384615384615</v>
      </c>
      <c r="F31" s="6">
        <f t="shared" si="2"/>
        <v>2952.4176923076921</v>
      </c>
    </row>
    <row r="32" spans="1:6">
      <c r="A32" s="1">
        <v>40051</v>
      </c>
      <c r="B32" s="6">
        <v>102.23076923076923</v>
      </c>
      <c r="C32" s="6">
        <f t="shared" si="0"/>
        <v>129.74717948717947</v>
      </c>
      <c r="D32" s="6">
        <f t="shared" si="1"/>
        <v>134.92523076923075</v>
      </c>
      <c r="E32" s="6">
        <f t="shared" si="3"/>
        <v>132.34219780219783</v>
      </c>
      <c r="F32" s="6">
        <f t="shared" si="2"/>
        <v>3054.6484615384611</v>
      </c>
    </row>
    <row r="33" spans="1:6">
      <c r="A33" s="1">
        <v>40052</v>
      </c>
      <c r="B33" s="6">
        <v>86</v>
      </c>
      <c r="C33" s="6">
        <f t="shared" si="0"/>
        <v>129.15384615384616</v>
      </c>
      <c r="D33" s="6">
        <f t="shared" si="1"/>
        <v>148.72523076923076</v>
      </c>
      <c r="E33" s="6">
        <f t="shared" si="3"/>
        <v>131.36417582417582</v>
      </c>
      <c r="F33" s="6">
        <f t="shared" si="2"/>
        <v>3140.6484615384611</v>
      </c>
    </row>
    <row r="34" spans="1:6">
      <c r="A34" s="1">
        <v>40053</v>
      </c>
      <c r="B34" s="6">
        <v>199.23076923076923</v>
      </c>
      <c r="C34" s="6">
        <f t="shared" si="0"/>
        <v>146.7948717948718</v>
      </c>
      <c r="D34" s="6">
        <f t="shared" si="1"/>
        <v>126.4769230769231</v>
      </c>
      <c r="E34" s="6">
        <f t="shared" si="3"/>
        <v>127.83670329670328</v>
      </c>
      <c r="F34" s="6">
        <f t="shared" si="2"/>
        <v>3339.8792307692302</v>
      </c>
    </row>
    <row r="35" spans="1:6">
      <c r="A35" s="1">
        <v>40054</v>
      </c>
      <c r="B35" s="6">
        <v>155.15384615384619</v>
      </c>
      <c r="C35" s="6">
        <f t="shared" si="0"/>
        <v>148.05128205128207</v>
      </c>
      <c r="D35" s="6">
        <f t="shared" si="1"/>
        <v>118.32307692307693</v>
      </c>
      <c r="E35" s="6">
        <f t="shared" si="3"/>
        <v>113.51648351648353</v>
      </c>
      <c r="F35" s="6">
        <f t="shared" si="2"/>
        <v>3495.0330769230764</v>
      </c>
    </row>
    <row r="36" spans="1:6">
      <c r="A36" s="1">
        <v>40055</v>
      </c>
      <c r="B36" s="6">
        <v>89.769230769230774</v>
      </c>
      <c r="C36" s="6">
        <f t="shared" si="0"/>
        <v>102.12820512820514</v>
      </c>
      <c r="D36" s="6">
        <f t="shared" si="1"/>
        <v>121.2769230769231</v>
      </c>
      <c r="E36" s="6">
        <f t="shared" si="3"/>
        <v>120.01208791208794</v>
      </c>
      <c r="F36" s="6">
        <f t="shared" si="2"/>
        <v>3584.8023076923073</v>
      </c>
    </row>
    <row r="37" spans="1:6">
      <c r="A37" s="1">
        <v>40056</v>
      </c>
      <c r="B37" s="6">
        <v>61.461538461538467</v>
      </c>
      <c r="C37" s="6">
        <f t="shared" si="0"/>
        <v>84</v>
      </c>
      <c r="D37" s="6">
        <f t="shared" si="1"/>
        <v>110.97076923076925</v>
      </c>
      <c r="E37" s="6">
        <f t="shared" si="3"/>
        <v>117.79065934065936</v>
      </c>
      <c r="F37" s="6">
        <f t="shared" si="2"/>
        <v>3646.2638461538459</v>
      </c>
    </row>
    <row r="38" spans="1:6">
      <c r="A38" s="1">
        <v>40057</v>
      </c>
      <c r="B38" s="6">
        <v>100.76923076923077</v>
      </c>
      <c r="C38" s="6">
        <f t="shared" si="0"/>
        <v>103.3102564102564</v>
      </c>
      <c r="D38" s="6">
        <f t="shared" si="1"/>
        <v>94.03</v>
      </c>
      <c r="E38" s="6">
        <f t="shared" si="3"/>
        <v>100.95054945054947</v>
      </c>
      <c r="F38" s="6">
        <f t="shared" si="2"/>
        <v>3747.0330769230768</v>
      </c>
    </row>
    <row r="39" spans="1:6">
      <c r="A39" s="1">
        <v>40058</v>
      </c>
      <c r="B39" s="6">
        <v>147.69999999999999</v>
      </c>
      <c r="C39" s="6">
        <f t="shared" si="0"/>
        <v>106.30641025641025</v>
      </c>
      <c r="D39" s="6">
        <f t="shared" si="1"/>
        <v>92.34615384615384</v>
      </c>
      <c r="E39" s="6">
        <f t="shared" si="3"/>
        <v>88.621428571428581</v>
      </c>
      <c r="F39" s="6">
        <f t="shared" si="2"/>
        <v>3894.7330769230766</v>
      </c>
    </row>
    <row r="40" spans="1:6">
      <c r="A40" s="1">
        <v>40059</v>
      </c>
      <c r="B40" s="6">
        <v>70.45</v>
      </c>
      <c r="C40" s="6">
        <f t="shared" si="0"/>
        <v>99.833333333333329</v>
      </c>
      <c r="D40" s="6">
        <f t="shared" si="1"/>
        <v>93.823846153846148</v>
      </c>
      <c r="E40" s="6">
        <f t="shared" si="3"/>
        <v>88.2043956043956</v>
      </c>
      <c r="F40" s="6">
        <f t="shared" si="2"/>
        <v>3965.1830769230764</v>
      </c>
    </row>
    <row r="41" spans="1:6">
      <c r="A41" s="1">
        <v>40060</v>
      </c>
      <c r="B41" s="46">
        <f>731.35-650</f>
        <v>81.350000000000023</v>
      </c>
      <c r="C41" s="6">
        <f t="shared" si="0"/>
        <v>73.55</v>
      </c>
      <c r="D41" s="6">
        <f t="shared" si="1"/>
        <v>91.04</v>
      </c>
      <c r="E41" s="6">
        <f t="shared" si="3"/>
        <v>87.831318681318677</v>
      </c>
      <c r="F41" s="6">
        <f t="shared" si="2"/>
        <v>4046.5330769230764</v>
      </c>
    </row>
    <row r="42" spans="1:6">
      <c r="A42" s="1">
        <v>40061</v>
      </c>
      <c r="B42" s="6">
        <v>68.849999999999994</v>
      </c>
      <c r="C42" s="6">
        <f t="shared" si="0"/>
        <v>79.016666666666666</v>
      </c>
      <c r="D42" s="6">
        <f t="shared" si="1"/>
        <v>73.27000000000001</v>
      </c>
      <c r="E42" s="6">
        <f t="shared" si="3"/>
        <v>102.13214285714287</v>
      </c>
      <c r="F42" s="6">
        <f t="shared" si="2"/>
        <v>4115.3830769230763</v>
      </c>
    </row>
    <row r="43" spans="1:6">
      <c r="A43" s="1">
        <v>40062</v>
      </c>
      <c r="B43" s="6">
        <v>86.85</v>
      </c>
      <c r="C43" s="6">
        <f t="shared" si="0"/>
        <v>71.516666666666666</v>
      </c>
      <c r="D43" s="6">
        <f t="shared" si="1"/>
        <v>99.355000000000004</v>
      </c>
      <c r="E43" s="6">
        <f t="shared" si="3"/>
        <v>99.496428571428581</v>
      </c>
      <c r="F43" s="6">
        <f t="shared" si="2"/>
        <v>4202.2330769230766</v>
      </c>
    </row>
    <row r="44" spans="1:6">
      <c r="A44" s="1">
        <v>40063</v>
      </c>
      <c r="B44" s="6">
        <v>58.85</v>
      </c>
      <c r="C44" s="6">
        <f t="shared" si="0"/>
        <v>115.52499999999999</v>
      </c>
      <c r="D44" s="6">
        <f t="shared" si="1"/>
        <v>108.93499999999999</v>
      </c>
      <c r="E44" s="6">
        <f t="shared" si="3"/>
        <v>113.47500000000001</v>
      </c>
      <c r="F44" s="6">
        <f t="shared" si="2"/>
        <v>4261.083076923077</v>
      </c>
    </row>
    <row r="45" spans="1:6">
      <c r="A45" s="1">
        <v>40064</v>
      </c>
      <c r="B45" s="6">
        <v>200.875</v>
      </c>
      <c r="C45" s="6">
        <f t="shared" si="0"/>
        <v>129.65833333333333</v>
      </c>
      <c r="D45" s="6">
        <f t="shared" si="1"/>
        <v>128.82499999999999</v>
      </c>
      <c r="E45" s="6">
        <f t="shared" si="3"/>
        <v>109.78430735930735</v>
      </c>
      <c r="F45" s="6">
        <f t="shared" si="2"/>
        <v>4461.958076923077</v>
      </c>
    </row>
    <row r="46" spans="1:6">
      <c r="A46" s="1">
        <v>40065</v>
      </c>
      <c r="B46" s="6">
        <v>129.25</v>
      </c>
      <c r="C46" s="6">
        <f t="shared" si="0"/>
        <v>166.14166666666668</v>
      </c>
      <c r="D46" s="6">
        <f t="shared" si="1"/>
        <v>122.55803030303032</v>
      </c>
      <c r="E46" s="6">
        <f t="shared" si="3"/>
        <v>108.95292207792207</v>
      </c>
      <c r="F46" s="6">
        <f t="shared" si="2"/>
        <v>4591.208076923077</v>
      </c>
    </row>
    <row r="47" spans="1:6">
      <c r="A47" s="1">
        <v>40066</v>
      </c>
      <c r="B47" s="6">
        <v>168.3</v>
      </c>
      <c r="C47" s="6">
        <f t="shared" si="0"/>
        <v>117.68838383838384</v>
      </c>
      <c r="D47" s="6">
        <f t="shared" si="1"/>
        <v>123.39409090909092</v>
      </c>
      <c r="E47" s="6">
        <f t="shared" si="3"/>
        <v>101.56742424242425</v>
      </c>
      <c r="F47" s="6">
        <f t="shared" si="2"/>
        <v>4759.5080769230772</v>
      </c>
    </row>
    <row r="48" spans="1:6">
      <c r="A48" s="1">
        <v>40067</v>
      </c>
      <c r="B48" s="6">
        <v>55.515151515151516</v>
      </c>
      <c r="C48" s="6">
        <f t="shared" si="0"/>
        <v>95.615151515151524</v>
      </c>
      <c r="D48" s="6">
        <f t="shared" si="1"/>
        <v>90.24939393939394</v>
      </c>
      <c r="E48" s="6">
        <f t="shared" si="3"/>
        <v>96.467640692640686</v>
      </c>
      <c r="F48" s="6">
        <f t="shared" si="2"/>
        <v>4815.0232284382291</v>
      </c>
    </row>
    <row r="49" spans="1:6">
      <c r="A49" s="1">
        <v>40068</v>
      </c>
      <c r="B49" s="6">
        <v>63.030303030303038</v>
      </c>
      <c r="C49" s="6">
        <f t="shared" si="0"/>
        <v>51.232323232323239</v>
      </c>
      <c r="D49" s="6">
        <f t="shared" si="1"/>
        <v>69.029696969696971</v>
      </c>
      <c r="E49" s="6">
        <f t="shared" si="3"/>
        <v>79.996320346320346</v>
      </c>
      <c r="F49" s="6">
        <f t="shared" si="2"/>
        <v>4878.0535314685321</v>
      </c>
    </row>
    <row r="50" spans="1:6">
      <c r="A50" s="1">
        <v>40069</v>
      </c>
      <c r="B50" s="6">
        <v>35.151515151515149</v>
      </c>
      <c r="C50" s="6">
        <f t="shared" si="0"/>
        <v>40.44444444444445</v>
      </c>
      <c r="D50" s="6">
        <f t="shared" si="1"/>
        <v>52.484848484848484</v>
      </c>
      <c r="E50" s="6">
        <f t="shared" si="3"/>
        <v>73.116450216450204</v>
      </c>
      <c r="F50" s="6">
        <f t="shared" si="2"/>
        <v>4913.2050466200471</v>
      </c>
    </row>
    <row r="51" spans="1:6">
      <c r="A51" s="1">
        <v>40070</v>
      </c>
      <c r="B51" s="6">
        <v>23.151515151515152</v>
      </c>
      <c r="C51" s="6">
        <f t="shared" si="0"/>
        <v>47.959595959595958</v>
      </c>
      <c r="D51" s="6">
        <f t="shared" si="1"/>
        <v>57.6</v>
      </c>
      <c r="E51" s="6">
        <f t="shared" si="3"/>
        <v>62.761904761904759</v>
      </c>
      <c r="F51" s="6">
        <f t="shared" si="2"/>
        <v>4936.3565617715622</v>
      </c>
    </row>
    <row r="52" spans="1:6">
      <c r="A52" s="1">
        <v>40071</v>
      </c>
      <c r="B52" s="6">
        <v>85.575757575757564</v>
      </c>
      <c r="C52" s="6">
        <f t="shared" si="0"/>
        <v>63.272727272727273</v>
      </c>
      <c r="D52" s="6">
        <f t="shared" si="1"/>
        <v>64.157575757575756</v>
      </c>
      <c r="E52" s="6">
        <f t="shared" si="3"/>
        <v>60.718614718614717</v>
      </c>
      <c r="F52" s="6">
        <f t="shared" si="2"/>
        <v>5021.9323193473201</v>
      </c>
    </row>
    <row r="53" spans="1:6">
      <c r="A53" s="1">
        <v>40072</v>
      </c>
      <c r="B53" s="6">
        <v>81.090909090909093</v>
      </c>
      <c r="C53" s="6">
        <f t="shared" si="0"/>
        <v>87.494949494949481</v>
      </c>
      <c r="D53" s="6">
        <f t="shared" si="1"/>
        <v>65.36969696969696</v>
      </c>
      <c r="E53" s="6">
        <f t="shared" si="3"/>
        <v>59.324675324675312</v>
      </c>
      <c r="F53" s="6">
        <f t="shared" si="2"/>
        <v>5103.0232284382291</v>
      </c>
    </row>
    <row r="54" spans="1:6">
      <c r="A54" s="1">
        <v>40073</v>
      </c>
      <c r="B54" s="6">
        <v>95.818181818181799</v>
      </c>
      <c r="C54" s="6">
        <f t="shared" si="0"/>
        <v>72.707070707070699</v>
      </c>
      <c r="D54" s="6">
        <f t="shared" si="1"/>
        <v>71.393939393939377</v>
      </c>
      <c r="E54" s="6">
        <f t="shared" si="3"/>
        <v>64.627705627705623</v>
      </c>
      <c r="F54" s="6">
        <f t="shared" si="2"/>
        <v>5198.8414102564111</v>
      </c>
    </row>
    <row r="55" spans="1:6">
      <c r="A55" s="1">
        <v>40074</v>
      </c>
      <c r="B55" s="6">
        <v>41.212121212121211</v>
      </c>
      <c r="C55" s="6">
        <f t="shared" si="0"/>
        <v>63.434343434343418</v>
      </c>
      <c r="D55" s="6">
        <f t="shared" si="1"/>
        <v>68.73333333333332</v>
      </c>
      <c r="E55" s="6">
        <f t="shared" si="3"/>
        <v>67.754112554112538</v>
      </c>
      <c r="F55" s="6">
        <f t="shared" si="2"/>
        <v>5240.0535314685321</v>
      </c>
    </row>
    <row r="56" spans="1:6">
      <c r="A56" s="1">
        <v>40075</v>
      </c>
      <c r="B56" s="6">
        <v>53.272727272727266</v>
      </c>
      <c r="C56" s="6">
        <f t="shared" si="0"/>
        <v>55.585858585858581</v>
      </c>
      <c r="D56" s="6">
        <f t="shared" si="1"/>
        <v>61.522424242424222</v>
      </c>
      <c r="E56" s="6">
        <f t="shared" si="3"/>
        <v>70.734025974025968</v>
      </c>
      <c r="F56" s="6">
        <f t="shared" si="2"/>
        <v>5293.3262587412592</v>
      </c>
    </row>
    <row r="57" spans="1:6">
      <c r="A57" s="1">
        <v>40076</v>
      </c>
      <c r="B57" s="6">
        <v>72.27272727272728</v>
      </c>
      <c r="C57" s="6">
        <f t="shared" si="0"/>
        <v>56.860606060606052</v>
      </c>
      <c r="D57" s="6">
        <f t="shared" si="1"/>
        <v>63.645818181818186</v>
      </c>
      <c r="E57" s="6">
        <f t="shared" si="3"/>
        <v>79.963463203463192</v>
      </c>
      <c r="F57" s="6">
        <f t="shared" si="2"/>
        <v>5365.5989860139862</v>
      </c>
    </row>
    <row r="58" spans="1:6">
      <c r="A58" s="1">
        <v>40077</v>
      </c>
      <c r="B58" s="6">
        <v>45.036363636363632</v>
      </c>
      <c r="C58" s="6">
        <f t="shared" si="0"/>
        <v>74.581414141414143</v>
      </c>
      <c r="D58" s="6">
        <f t="shared" si="1"/>
        <v>84.542787878787891</v>
      </c>
      <c r="E58" s="6">
        <f t="shared" si="3"/>
        <v>76.491601731601733</v>
      </c>
      <c r="F58" s="6">
        <f t="shared" si="2"/>
        <v>5410.6353496503498</v>
      </c>
    </row>
    <row r="59" spans="1:6">
      <c r="A59" s="1">
        <v>40078</v>
      </c>
      <c r="B59" s="6">
        <v>106.43515151515153</v>
      </c>
      <c r="C59" s="6">
        <f t="shared" si="0"/>
        <v>99.056161616161646</v>
      </c>
      <c r="D59" s="6">
        <f t="shared" si="1"/>
        <v>88.191272727272732</v>
      </c>
      <c r="E59" s="6">
        <f t="shared" si="3"/>
        <v>74.644155844155847</v>
      </c>
      <c r="F59" s="6">
        <f t="shared" si="2"/>
        <v>5517.0705011655009</v>
      </c>
    </row>
    <row r="60" spans="1:6">
      <c r="A60" s="1">
        <v>40079</v>
      </c>
      <c r="B60" s="6">
        <v>145.69696969696972</v>
      </c>
      <c r="C60" s="6">
        <f t="shared" si="0"/>
        <v>107.88242424242428</v>
      </c>
      <c r="D60" s="6">
        <f t="shared" si="1"/>
        <v>79.392727272727285</v>
      </c>
      <c r="E60" s="6">
        <f t="shared" si="3"/>
        <v>76.819480519480521</v>
      </c>
      <c r="F60" s="6">
        <f t="shared" si="2"/>
        <v>5662.7674708624709</v>
      </c>
    </row>
    <row r="61" spans="1:6">
      <c r="A61" s="1">
        <v>40080</v>
      </c>
      <c r="B61" s="6">
        <v>71.51515151515153</v>
      </c>
      <c r="C61" s="6">
        <f t="shared" si="0"/>
        <v>81.830707070707078</v>
      </c>
      <c r="D61" s="6">
        <f t="shared" si="1"/>
        <v>84.085454545454553</v>
      </c>
      <c r="E61" s="6">
        <f t="shared" si="3"/>
        <v>71.173376623376626</v>
      </c>
      <c r="F61" s="6">
        <f t="shared" si="2"/>
        <v>5734.2826223776228</v>
      </c>
    </row>
    <row r="62" spans="1:6">
      <c r="A62" s="1">
        <v>40081</v>
      </c>
      <c r="B62" s="6">
        <v>28.28</v>
      </c>
      <c r="C62" s="6">
        <f t="shared" si="0"/>
        <v>56.098383838383846</v>
      </c>
      <c r="D62" s="6">
        <f t="shared" si="1"/>
        <v>69.348424242424244</v>
      </c>
      <c r="E62" s="6">
        <f t="shared" si="3"/>
        <v>89.311038961038975</v>
      </c>
      <c r="F62" s="6">
        <f t="shared" si="2"/>
        <v>5762.5626223776226</v>
      </c>
    </row>
    <row r="63" spans="1:6">
      <c r="A63" s="1">
        <v>40082</v>
      </c>
      <c r="B63" s="6">
        <v>68.5</v>
      </c>
      <c r="C63" s="6">
        <f t="shared" si="0"/>
        <v>43.176666666666669</v>
      </c>
      <c r="D63" s="6">
        <f t="shared" si="1"/>
        <v>74.609030303030309</v>
      </c>
      <c r="E63" s="6">
        <f t="shared" si="3"/>
        <v>80.106017316017315</v>
      </c>
      <c r="F63" s="6">
        <f t="shared" si="2"/>
        <v>5831.0626223776226</v>
      </c>
    </row>
    <row r="64" spans="1:6">
      <c r="A64" s="1">
        <v>40083</v>
      </c>
      <c r="B64" s="6">
        <v>32.75</v>
      </c>
      <c r="C64" s="6">
        <f t="shared" si="0"/>
        <v>91.083333333333329</v>
      </c>
      <c r="D64" s="6">
        <f t="shared" si="1"/>
        <v>68.705999999999989</v>
      </c>
      <c r="E64" s="6">
        <f t="shared" si="3"/>
        <v>67.292164502164511</v>
      </c>
      <c r="F64" s="6">
        <f t="shared" si="2"/>
        <v>5863.8126223776226</v>
      </c>
    </row>
    <row r="65" spans="1:6">
      <c r="A65" s="1">
        <v>40084</v>
      </c>
      <c r="B65" s="6">
        <v>172</v>
      </c>
      <c r="C65" s="6">
        <f t="shared" si="0"/>
        <v>82.25</v>
      </c>
      <c r="D65" s="6">
        <f t="shared" si="1"/>
        <v>74.25</v>
      </c>
      <c r="E65" s="6">
        <f t="shared" si="3"/>
        <v>69.825714285714284</v>
      </c>
      <c r="F65" s="6">
        <f t="shared" si="2"/>
        <v>6035.8126223776226</v>
      </c>
    </row>
    <row r="66" spans="1:6">
      <c r="A66" s="1">
        <v>40085</v>
      </c>
      <c r="B66" s="6">
        <v>42</v>
      </c>
      <c r="C66" s="6">
        <f t="shared" si="0"/>
        <v>90</v>
      </c>
      <c r="D66" s="6">
        <f t="shared" si="1"/>
        <v>78.400000000000006</v>
      </c>
      <c r="E66" s="6">
        <f t="shared" si="3"/>
        <v>86.444285714285712</v>
      </c>
      <c r="F66" s="6">
        <f t="shared" si="2"/>
        <v>6077.8126223776226</v>
      </c>
    </row>
    <row r="67" spans="1:6">
      <c r="A67" s="1">
        <v>40086</v>
      </c>
      <c r="B67" s="6">
        <v>56</v>
      </c>
      <c r="C67" s="6">
        <f t="shared" ref="C67:C87" si="4">AVERAGE(B66:B68)</f>
        <v>62.416666666666664</v>
      </c>
      <c r="D67" s="6">
        <f t="shared" si="1"/>
        <v>100.77200000000001</v>
      </c>
      <c r="E67" s="6">
        <f t="shared" si="3"/>
        <v>89.64811846689895</v>
      </c>
      <c r="F67" s="6">
        <f t="shared" si="2"/>
        <v>6133.8126223776226</v>
      </c>
    </row>
    <row r="68" spans="1:6">
      <c r="A68" s="1">
        <v>40087</v>
      </c>
      <c r="B68" s="6">
        <v>89.25</v>
      </c>
      <c r="C68" s="6">
        <f t="shared" si="4"/>
        <v>96.62</v>
      </c>
      <c r="D68" s="6">
        <f t="shared" ref="D68:D86" si="5">AVERAGE(B66:B70)</f>
        <v>84.557365853658538</v>
      </c>
      <c r="E68" s="6">
        <f t="shared" si="3"/>
        <v>97.701254355400692</v>
      </c>
      <c r="F68" s="6">
        <f t="shared" ref="F68:F131" si="6">F67+B68</f>
        <v>6223.0626223776226</v>
      </c>
    </row>
    <row r="69" spans="1:6">
      <c r="A69" s="1">
        <v>40088</v>
      </c>
      <c r="B69" s="6">
        <v>144.61000000000001</v>
      </c>
      <c r="C69" s="6">
        <f t="shared" si="4"/>
        <v>108.26227642276423</v>
      </c>
      <c r="D69" s="6">
        <f t="shared" si="5"/>
        <v>93.981756097560975</v>
      </c>
      <c r="E69" s="6">
        <f t="shared" ref="E69:E85" si="7">AVERAGE(B66:B72)</f>
        <v>85.861533101045296</v>
      </c>
      <c r="F69" s="6">
        <f t="shared" si="6"/>
        <v>6367.6726223776222</v>
      </c>
    </row>
    <row r="70" spans="1:6">
      <c r="A70" s="1">
        <v>40089</v>
      </c>
      <c r="B70" s="6">
        <v>90.926829268292693</v>
      </c>
      <c r="C70" s="6">
        <f t="shared" si="4"/>
        <v>108.21959349593497</v>
      </c>
      <c r="D70" s="6">
        <f t="shared" si="5"/>
        <v>100.60614634146341</v>
      </c>
      <c r="E70" s="6">
        <f t="shared" si="7"/>
        <v>87.861533101045296</v>
      </c>
      <c r="F70" s="6">
        <f t="shared" si="6"/>
        <v>6458.599451645915</v>
      </c>
    </row>
    <row r="71" spans="1:6">
      <c r="A71" s="1">
        <v>40090</v>
      </c>
      <c r="B71" s="6">
        <v>89.121951219512198</v>
      </c>
      <c r="C71" s="6">
        <f t="shared" si="4"/>
        <v>89.723577235772368</v>
      </c>
      <c r="D71" s="6">
        <f t="shared" si="5"/>
        <v>93.956146341463423</v>
      </c>
      <c r="E71" s="6">
        <f t="shared" si="7"/>
        <v>90.534006968641123</v>
      </c>
      <c r="F71" s="6">
        <f t="shared" si="6"/>
        <v>6547.7214028654271</v>
      </c>
    </row>
    <row r="72" spans="1:6">
      <c r="A72" s="1">
        <v>40091</v>
      </c>
      <c r="B72" s="6">
        <v>89.121951219512198</v>
      </c>
      <c r="C72" s="6">
        <f t="shared" si="4"/>
        <v>78.081300813008127</v>
      </c>
      <c r="D72" s="6">
        <f t="shared" si="5"/>
        <v>79.975609756097555</v>
      </c>
      <c r="E72" s="6">
        <f t="shared" si="7"/>
        <v>94.861572015278327</v>
      </c>
      <c r="F72" s="6">
        <f t="shared" si="6"/>
        <v>6636.8433540849392</v>
      </c>
    </row>
    <row r="73" spans="1:6">
      <c r="A73" s="1">
        <v>40092</v>
      </c>
      <c r="B73" s="6">
        <v>56</v>
      </c>
      <c r="C73" s="6">
        <f t="shared" si="4"/>
        <v>73.276422764227632</v>
      </c>
      <c r="D73" s="6">
        <f t="shared" si="5"/>
        <v>85.698834967731116</v>
      </c>
      <c r="E73" s="6">
        <f t="shared" si="7"/>
        <v>103.62960834321156</v>
      </c>
      <c r="F73" s="6">
        <f t="shared" si="6"/>
        <v>6692.8433540849392</v>
      </c>
    </row>
    <row r="74" spans="1:6">
      <c r="A74" s="1">
        <v>40093</v>
      </c>
      <c r="B74" s="6">
        <v>74.707317073170714</v>
      </c>
      <c r="C74" s="6">
        <f t="shared" si="4"/>
        <v>83.416757466543729</v>
      </c>
      <c r="D74" s="6">
        <f t="shared" si="5"/>
        <v>109.07169558293522</v>
      </c>
      <c r="E74" s="6">
        <f t="shared" si="7"/>
        <v>103.92332100051486</v>
      </c>
      <c r="F74" s="6">
        <f t="shared" si="6"/>
        <v>6767.5506711581102</v>
      </c>
    </row>
    <row r="75" spans="1:6">
      <c r="A75" s="1">
        <v>40094</v>
      </c>
      <c r="B75" s="6">
        <v>119.54295532646049</v>
      </c>
      <c r="C75" s="6">
        <f t="shared" si="4"/>
        <v>133.41217556505464</v>
      </c>
      <c r="D75" s="6">
        <f t="shared" si="5"/>
        <v>109.84386891291595</v>
      </c>
      <c r="E75" s="6">
        <f t="shared" si="7"/>
        <v>119.32170695786488</v>
      </c>
      <c r="F75" s="6">
        <f t="shared" si="6"/>
        <v>6887.0936264845704</v>
      </c>
    </row>
    <row r="76" spans="1:6">
      <c r="A76" s="1">
        <v>40095</v>
      </c>
      <c r="B76" s="6">
        <v>205.98625429553266</v>
      </c>
      <c r="C76" s="6">
        <f t="shared" si="4"/>
        <v>139.50400916380298</v>
      </c>
      <c r="D76" s="6">
        <f t="shared" si="5"/>
        <v>138.02599949710839</v>
      </c>
      <c r="E76" s="6">
        <f t="shared" si="7"/>
        <v>114.82514937078679</v>
      </c>
      <c r="F76" s="6">
        <f t="shared" si="6"/>
        <v>7093.0798807801029</v>
      </c>
    </row>
    <row r="77" spans="1:6">
      <c r="A77" s="1">
        <v>40096</v>
      </c>
      <c r="B77" s="6">
        <v>92.982817869415811</v>
      </c>
      <c r="C77" s="6">
        <f t="shared" si="4"/>
        <v>165.29324169530355</v>
      </c>
      <c r="D77" s="6">
        <f t="shared" si="5"/>
        <v>134.61374570446736</v>
      </c>
      <c r="E77" s="6">
        <f t="shared" si="7"/>
        <v>114.81484009243627</v>
      </c>
      <c r="F77" s="6">
        <f t="shared" si="6"/>
        <v>7186.062698649519</v>
      </c>
    </row>
    <row r="78" spans="1:6">
      <c r="A78" s="1">
        <v>40097</v>
      </c>
      <c r="B78" s="6">
        <v>196.91065292096221</v>
      </c>
      <c r="C78" s="6">
        <f t="shared" si="4"/>
        <v>115.84650630011457</v>
      </c>
      <c r="D78" s="6">
        <f t="shared" si="5"/>
        <v>121.89072164948452</v>
      </c>
      <c r="E78" s="6">
        <f t="shared" si="7"/>
        <v>120.60333824251349</v>
      </c>
      <c r="F78" s="6">
        <f t="shared" si="6"/>
        <v>7382.9733515704811</v>
      </c>
    </row>
    <row r="79" spans="1:6">
      <c r="A79" s="1">
        <v>40098</v>
      </c>
      <c r="B79" s="6">
        <v>57.646048109965633</v>
      </c>
      <c r="C79" s="6">
        <f t="shared" si="4"/>
        <v>103.49484536082475</v>
      </c>
      <c r="D79" s="6">
        <f t="shared" si="5"/>
        <v>103.73883161512029</v>
      </c>
      <c r="E79" s="6">
        <f t="shared" si="7"/>
        <v>116.250058910162</v>
      </c>
      <c r="F79" s="6">
        <f t="shared" si="6"/>
        <v>7440.6193996804468</v>
      </c>
    </row>
    <row r="80" spans="1:6">
      <c r="A80" s="1">
        <v>40099</v>
      </c>
      <c r="B80" s="6">
        <v>55.927835051546396</v>
      </c>
      <c r="C80" s="6">
        <f t="shared" si="4"/>
        <v>76.266895761741125</v>
      </c>
      <c r="D80" s="6">
        <f t="shared" si="5"/>
        <v>102.95626804123712</v>
      </c>
      <c r="E80" s="6">
        <f t="shared" si="7"/>
        <v>103.02916543937165</v>
      </c>
      <c r="F80" s="6">
        <f t="shared" si="6"/>
        <v>7496.5472347319928</v>
      </c>
    </row>
    <row r="81" spans="1:9">
      <c r="A81" s="1">
        <v>40100</v>
      </c>
      <c r="B81" s="6">
        <v>115.22680412371133</v>
      </c>
      <c r="C81" s="6">
        <f t="shared" si="4"/>
        <v>86.741546391752578</v>
      </c>
      <c r="D81" s="6">
        <f t="shared" si="5"/>
        <v>86.262137457044673</v>
      </c>
      <c r="E81" s="6">
        <f t="shared" si="7"/>
        <v>102.67447717231224</v>
      </c>
      <c r="F81" s="6">
        <f t="shared" si="6"/>
        <v>7611.774038855704</v>
      </c>
    </row>
    <row r="82" spans="1:9">
      <c r="A82" s="1">
        <v>40101</v>
      </c>
      <c r="B82" s="6">
        <v>89.07</v>
      </c>
      <c r="C82" s="6">
        <f t="shared" si="4"/>
        <v>105.9122680412371</v>
      </c>
      <c r="D82" s="6">
        <f t="shared" si="5"/>
        <v>92.832927835051549</v>
      </c>
      <c r="E82" s="6">
        <f t="shared" si="7"/>
        <v>93.687241040746201</v>
      </c>
      <c r="F82" s="6">
        <f t="shared" si="6"/>
        <v>7700.8440388557037</v>
      </c>
    </row>
    <row r="83" spans="1:9">
      <c r="A83" s="1">
        <v>40102</v>
      </c>
      <c r="B83" s="6">
        <v>113.44</v>
      </c>
      <c r="C83" s="6">
        <f t="shared" si="4"/>
        <v>97.67</v>
      </c>
      <c r="D83" s="6">
        <f t="shared" si="5"/>
        <v>108.44736082474226</v>
      </c>
      <c r="E83" s="6">
        <f t="shared" si="7"/>
        <v>102.48780559646538</v>
      </c>
      <c r="F83" s="6">
        <f t="shared" si="6"/>
        <v>7814.2840388557033</v>
      </c>
    </row>
    <row r="84" spans="1:9">
      <c r="A84" s="1">
        <v>40103</v>
      </c>
      <c r="B84" s="6">
        <v>90.5</v>
      </c>
      <c r="C84" s="6">
        <f t="shared" si="4"/>
        <v>112.64666666666666</v>
      </c>
      <c r="D84" s="6">
        <f t="shared" si="5"/>
        <v>109.252</v>
      </c>
      <c r="E84" s="6">
        <f t="shared" si="7"/>
        <v>118.28382916053019</v>
      </c>
      <c r="F84" s="6">
        <f t="shared" si="6"/>
        <v>7904.7840388557033</v>
      </c>
    </row>
    <row r="85" spans="1:9">
      <c r="A85" s="1">
        <v>40104</v>
      </c>
      <c r="B85" s="6">
        <v>134</v>
      </c>
      <c r="C85" s="6">
        <f t="shared" si="4"/>
        <v>114.58333333333333</v>
      </c>
      <c r="D85" s="6">
        <f t="shared" si="5"/>
        <v>124.73800000000001</v>
      </c>
      <c r="E85" s="6">
        <f t="shared" si="7"/>
        <v>121.41714285714286</v>
      </c>
      <c r="F85" s="6">
        <f t="shared" si="6"/>
        <v>8038.7840388557033</v>
      </c>
    </row>
    <row r="86" spans="1:9">
      <c r="A86" s="1">
        <v>40105</v>
      </c>
      <c r="B86" s="46">
        <f>1069.25-950</f>
        <v>119.25</v>
      </c>
      <c r="C86" s="6">
        <f t="shared" si="4"/>
        <v>139.91666666666666</v>
      </c>
      <c r="D86" s="6">
        <f t="shared" si="5"/>
        <v>129.48200000000003</v>
      </c>
      <c r="E86" s="6">
        <f>AVERAGE(B83:B88)</f>
        <v>126.80833333333335</v>
      </c>
      <c r="F86" s="6">
        <f t="shared" si="6"/>
        <v>8158.0340388557033</v>
      </c>
    </row>
    <row r="87" spans="1:9">
      <c r="A87" s="1">
        <v>40106</v>
      </c>
      <c r="B87" s="6">
        <v>166.5</v>
      </c>
      <c r="C87" s="6">
        <f t="shared" si="4"/>
        <v>140.97</v>
      </c>
      <c r="D87" s="6">
        <f>AVERAGE(B85:B88)</f>
        <v>139.22750000000002</v>
      </c>
      <c r="E87" s="6">
        <f>AVERAGE(B84:B88)</f>
        <v>129.48200000000003</v>
      </c>
      <c r="F87" s="6">
        <f t="shared" si="6"/>
        <v>8324.5340388557033</v>
      </c>
    </row>
    <row r="88" spans="1:9">
      <c r="A88" s="1">
        <v>40107</v>
      </c>
      <c r="B88" s="46">
        <f>431.16-294</f>
        <v>137.16000000000003</v>
      </c>
      <c r="C88" s="6">
        <f>AVERAGE(B87:B88)</f>
        <v>151.83000000000001</v>
      </c>
      <c r="D88" s="6">
        <f>AVERAGE(B86:B88)</f>
        <v>140.97</v>
      </c>
      <c r="E88" s="6">
        <f>AVERAGE(B85:B88)</f>
        <v>139.22750000000002</v>
      </c>
      <c r="F88" s="6">
        <f t="shared" si="6"/>
        <v>8461.6940388557032</v>
      </c>
    </row>
    <row r="89" spans="1:9">
      <c r="A89" s="1">
        <v>40108</v>
      </c>
      <c r="B89" s="6">
        <v>46.315789473684212</v>
      </c>
      <c r="C89" s="6">
        <f t="shared" ref="C89:C152" si="8">AVERAGE(B88:B89)</f>
        <v>91.737894736842122</v>
      </c>
      <c r="D89" s="6">
        <f t="shared" ref="D89:D152" si="9">AVERAGE(B87:B89)</f>
        <v>116.65859649122808</v>
      </c>
      <c r="E89" s="6">
        <f t="shared" ref="E89:E152" si="10">AVERAGE(B86:B89)</f>
        <v>117.30644736842106</v>
      </c>
      <c r="F89" s="6">
        <f t="shared" si="6"/>
        <v>8508.0098283293883</v>
      </c>
    </row>
    <row r="90" spans="1:9">
      <c r="A90" s="1">
        <v>40109</v>
      </c>
      <c r="B90" s="6">
        <v>103.15789473684211</v>
      </c>
      <c r="C90" s="6">
        <f t="shared" si="8"/>
        <v>74.736842105263165</v>
      </c>
      <c r="D90" s="6">
        <f t="shared" si="9"/>
        <v>95.54456140350878</v>
      </c>
      <c r="E90" s="6">
        <f t="shared" si="10"/>
        <v>113.28342105263158</v>
      </c>
      <c r="F90" s="6">
        <f t="shared" si="6"/>
        <v>8611.1677230662299</v>
      </c>
    </row>
    <row r="91" spans="1:9">
      <c r="A91" s="1">
        <v>40110</v>
      </c>
      <c r="B91" s="6">
        <v>71.05263157894737</v>
      </c>
      <c r="C91" s="6">
        <f t="shared" si="8"/>
        <v>87.10526315789474</v>
      </c>
      <c r="D91" s="6">
        <f t="shared" si="9"/>
        <v>73.508771929824562</v>
      </c>
      <c r="E91" s="6">
        <f t="shared" si="10"/>
        <v>89.421578947368431</v>
      </c>
      <c r="F91" s="6">
        <f t="shared" si="6"/>
        <v>8682.2203546451765</v>
      </c>
      <c r="I91" s="6"/>
    </row>
    <row r="92" spans="1:9">
      <c r="A92" s="1">
        <v>40111</v>
      </c>
      <c r="B92" s="6">
        <v>51.578947368421055</v>
      </c>
      <c r="C92" s="6">
        <f t="shared" si="8"/>
        <v>61.315789473684212</v>
      </c>
      <c r="D92" s="6">
        <f t="shared" si="9"/>
        <v>75.263157894736835</v>
      </c>
      <c r="E92" s="6">
        <f t="shared" si="10"/>
        <v>68.026315789473685</v>
      </c>
      <c r="F92" s="6">
        <f t="shared" si="6"/>
        <v>8733.7993020135982</v>
      </c>
    </row>
    <row r="93" spans="1:9">
      <c r="A93" s="1">
        <v>40112</v>
      </c>
      <c r="B93" s="6">
        <v>63.15789473684211</v>
      </c>
      <c r="C93" s="6">
        <f t="shared" si="8"/>
        <v>57.368421052631582</v>
      </c>
      <c r="D93" s="6">
        <f t="shared" si="9"/>
        <v>61.929824561403507</v>
      </c>
      <c r="E93" s="6">
        <f t="shared" si="10"/>
        <v>72.23684210526315</v>
      </c>
      <c r="F93" s="6">
        <f t="shared" si="6"/>
        <v>8796.9571967504398</v>
      </c>
    </row>
    <row r="94" spans="1:9">
      <c r="A94" s="1">
        <v>40113</v>
      </c>
      <c r="B94" s="6">
        <v>75.44736842105263</v>
      </c>
      <c r="C94" s="6">
        <f t="shared" si="8"/>
        <v>69.30263157894737</v>
      </c>
      <c r="D94" s="6">
        <f t="shared" si="9"/>
        <v>63.39473684210526</v>
      </c>
      <c r="E94" s="6">
        <f t="shared" si="10"/>
        <v>65.30921052631578</v>
      </c>
      <c r="F94" s="6">
        <f t="shared" si="6"/>
        <v>8872.4045651714932</v>
      </c>
    </row>
    <row r="95" spans="1:9">
      <c r="A95" s="1">
        <v>40114</v>
      </c>
      <c r="B95" s="6">
        <v>72.342105263157904</v>
      </c>
      <c r="C95" s="6">
        <f t="shared" si="8"/>
        <v>73.89473684210526</v>
      </c>
      <c r="D95" s="6">
        <f t="shared" si="9"/>
        <v>70.31578947368422</v>
      </c>
      <c r="E95" s="6">
        <f t="shared" si="10"/>
        <v>65.631578947368425</v>
      </c>
      <c r="F95" s="6">
        <f t="shared" si="6"/>
        <v>8944.7466704346516</v>
      </c>
    </row>
    <row r="96" spans="1:9">
      <c r="A96" s="1">
        <v>40115</v>
      </c>
      <c r="B96" s="6">
        <v>76.315789473684205</v>
      </c>
      <c r="C96" s="6">
        <f t="shared" si="8"/>
        <v>74.328947368421055</v>
      </c>
      <c r="D96" s="6">
        <f t="shared" si="9"/>
        <v>74.701754385964918</v>
      </c>
      <c r="E96" s="6">
        <f t="shared" si="10"/>
        <v>71.81578947368422</v>
      </c>
      <c r="F96" s="6">
        <f t="shared" si="6"/>
        <v>9021.0624599083367</v>
      </c>
    </row>
    <row r="97" spans="1:6">
      <c r="A97" s="1">
        <v>40116</v>
      </c>
      <c r="B97" s="6">
        <v>101.84210526315789</v>
      </c>
      <c r="C97" s="6">
        <f t="shared" si="8"/>
        <v>89.078947368421041</v>
      </c>
      <c r="D97" s="6">
        <f t="shared" si="9"/>
        <v>83.5</v>
      </c>
      <c r="E97" s="6">
        <f t="shared" si="10"/>
        <v>81.48684210526315</v>
      </c>
      <c r="F97" s="6">
        <f t="shared" si="6"/>
        <v>9122.9045651714951</v>
      </c>
    </row>
    <row r="98" spans="1:6">
      <c r="A98" s="1">
        <v>40117</v>
      </c>
      <c r="B98" s="6">
        <v>112.26315789473682</v>
      </c>
      <c r="C98" s="6">
        <f t="shared" si="8"/>
        <v>107.05263157894736</v>
      </c>
      <c r="D98" s="6">
        <f t="shared" si="9"/>
        <v>96.807017543859629</v>
      </c>
      <c r="E98" s="6">
        <f t="shared" si="10"/>
        <v>90.690789473684205</v>
      </c>
      <c r="F98" s="6">
        <f t="shared" si="6"/>
        <v>9235.1677230662317</v>
      </c>
    </row>
    <row r="99" spans="1:6">
      <c r="A99" s="1">
        <v>40118</v>
      </c>
      <c r="B99" s="6">
        <v>69.473684210526315</v>
      </c>
      <c r="C99" s="6">
        <f t="shared" si="8"/>
        <v>90.868421052631561</v>
      </c>
      <c r="D99" s="6">
        <f t="shared" si="9"/>
        <v>94.526315789473685</v>
      </c>
      <c r="E99" s="6">
        <f t="shared" si="10"/>
        <v>89.973684210526301</v>
      </c>
      <c r="F99" s="6">
        <f t="shared" si="6"/>
        <v>9304.6414072767584</v>
      </c>
    </row>
    <row r="100" spans="1:6">
      <c r="A100" s="1">
        <v>40119</v>
      </c>
      <c r="B100" s="6">
        <v>54.26315789473685</v>
      </c>
      <c r="C100" s="6">
        <f t="shared" si="8"/>
        <v>61.868421052631582</v>
      </c>
      <c r="D100" s="6">
        <f t="shared" si="9"/>
        <v>78.666666666666657</v>
      </c>
      <c r="E100" s="6">
        <f t="shared" si="10"/>
        <v>84.46052631578948</v>
      </c>
      <c r="F100" s="6">
        <f t="shared" si="6"/>
        <v>9358.9045651714951</v>
      </c>
    </row>
    <row r="101" spans="1:6">
      <c r="A101" s="1">
        <v>40120</v>
      </c>
      <c r="B101" s="6">
        <v>221.31578947368422</v>
      </c>
      <c r="C101" s="6">
        <f t="shared" si="8"/>
        <v>137.78947368421052</v>
      </c>
      <c r="D101" s="6">
        <f t="shared" si="9"/>
        <v>115.01754385964914</v>
      </c>
      <c r="E101" s="6">
        <f t="shared" si="10"/>
        <v>114.32894736842104</v>
      </c>
      <c r="F101" s="6">
        <f t="shared" si="6"/>
        <v>9580.2203546451801</v>
      </c>
    </row>
    <row r="102" spans="1:6">
      <c r="A102" s="1">
        <v>40121</v>
      </c>
      <c r="B102" s="6">
        <v>125.68421052631578</v>
      </c>
      <c r="C102" s="6">
        <f t="shared" si="8"/>
        <v>173.5</v>
      </c>
      <c r="D102" s="6">
        <f t="shared" si="9"/>
        <v>133.75438596491227</v>
      </c>
      <c r="E102" s="6">
        <f t="shared" si="10"/>
        <v>117.68421052631579</v>
      </c>
      <c r="F102" s="6">
        <f t="shared" si="6"/>
        <v>9705.9045651714951</v>
      </c>
    </row>
    <row r="103" spans="1:6">
      <c r="A103" s="1">
        <v>40122</v>
      </c>
      <c r="B103" s="6">
        <v>174.68421052631578</v>
      </c>
      <c r="C103" s="6">
        <f t="shared" si="8"/>
        <v>150.18421052631578</v>
      </c>
      <c r="D103" s="6">
        <f t="shared" si="9"/>
        <v>173.89473684210529</v>
      </c>
      <c r="E103" s="6">
        <f t="shared" si="10"/>
        <v>143.98684210526315</v>
      </c>
      <c r="F103" s="6">
        <f t="shared" si="6"/>
        <v>9880.58877569781</v>
      </c>
    </row>
    <row r="104" spans="1:6">
      <c r="A104" s="1">
        <v>40123</v>
      </c>
      <c r="B104" s="6">
        <v>119.63157894736842</v>
      </c>
      <c r="C104" s="6">
        <f t="shared" si="8"/>
        <v>147.15789473684211</v>
      </c>
      <c r="D104" s="6">
        <f t="shared" si="9"/>
        <v>140</v>
      </c>
      <c r="E104" s="6">
        <f t="shared" si="10"/>
        <v>160.32894736842107</v>
      </c>
      <c r="F104" s="6">
        <f t="shared" si="6"/>
        <v>10000.220354645178</v>
      </c>
    </row>
    <row r="105" spans="1:6">
      <c r="A105" s="1">
        <v>40124</v>
      </c>
      <c r="B105" s="6">
        <v>121.43105263157895</v>
      </c>
      <c r="C105" s="6">
        <f t="shared" si="8"/>
        <v>120.53131578947369</v>
      </c>
      <c r="D105" s="6">
        <f t="shared" si="9"/>
        <v>138.5822807017544</v>
      </c>
      <c r="E105" s="6">
        <f t="shared" si="10"/>
        <v>135.35776315789474</v>
      </c>
      <c r="F105" s="6">
        <f t="shared" si="6"/>
        <v>10121.651407276757</v>
      </c>
    </row>
    <row r="106" spans="1:6">
      <c r="A106" s="1">
        <v>40125</v>
      </c>
      <c r="B106" s="6">
        <v>192.94736842105266</v>
      </c>
      <c r="C106" s="6">
        <f t="shared" si="8"/>
        <v>157.1892105263158</v>
      </c>
      <c r="D106" s="6">
        <f t="shared" si="9"/>
        <v>144.67000000000002</v>
      </c>
      <c r="E106" s="6">
        <f t="shared" si="10"/>
        <v>152.17355263157896</v>
      </c>
      <c r="F106" s="6">
        <f t="shared" si="6"/>
        <v>10314.59877569781</v>
      </c>
    </row>
    <row r="107" spans="1:6">
      <c r="A107" s="1">
        <v>40126</v>
      </c>
      <c r="B107" s="6">
        <v>206.84210526315789</v>
      </c>
      <c r="C107" s="6">
        <f t="shared" si="8"/>
        <v>199.89473684210526</v>
      </c>
      <c r="D107" s="6">
        <f t="shared" si="9"/>
        <v>173.74017543859648</v>
      </c>
      <c r="E107" s="6">
        <f t="shared" si="10"/>
        <v>160.21302631578948</v>
      </c>
      <c r="F107" s="6">
        <f t="shared" si="6"/>
        <v>10521.440880960969</v>
      </c>
    </row>
    <row r="108" spans="1:6">
      <c r="A108" s="1">
        <v>40127</v>
      </c>
      <c r="B108" s="6">
        <v>228.68421052631578</v>
      </c>
      <c r="C108" s="6">
        <f t="shared" si="8"/>
        <v>217.76315789473682</v>
      </c>
      <c r="D108" s="6">
        <f t="shared" si="9"/>
        <v>209.49122807017542</v>
      </c>
      <c r="E108" s="6">
        <f t="shared" si="10"/>
        <v>187.4761842105263</v>
      </c>
      <c r="F108" s="6">
        <f t="shared" si="6"/>
        <v>10750.125091487283</v>
      </c>
    </row>
    <row r="109" spans="1:6">
      <c r="A109" s="1">
        <v>40128</v>
      </c>
      <c r="B109" s="6">
        <v>95.894736842105232</v>
      </c>
      <c r="C109" s="6">
        <f t="shared" si="8"/>
        <v>162.28947368421052</v>
      </c>
      <c r="D109" s="6">
        <f t="shared" si="9"/>
        <v>177.14035087719296</v>
      </c>
      <c r="E109" s="6">
        <f t="shared" si="10"/>
        <v>181.09210526315786</v>
      </c>
      <c r="F109" s="6">
        <f t="shared" si="6"/>
        <v>10846.019828329388</v>
      </c>
    </row>
    <row r="110" spans="1:6">
      <c r="A110" s="1">
        <v>40129</v>
      </c>
      <c r="B110" s="6">
        <v>130.68421052631578</v>
      </c>
      <c r="C110" s="6">
        <f t="shared" si="8"/>
        <v>113.28947368421051</v>
      </c>
      <c r="D110" s="6">
        <f t="shared" si="9"/>
        <v>151.75438596491227</v>
      </c>
      <c r="E110" s="6">
        <f t="shared" si="10"/>
        <v>165.52631578947364</v>
      </c>
      <c r="F110" s="6">
        <f t="shared" si="6"/>
        <v>10976.704038855703</v>
      </c>
    </row>
    <row r="111" spans="1:6">
      <c r="A111" s="1">
        <v>40130</v>
      </c>
      <c r="B111" s="6">
        <v>97.843684210526305</v>
      </c>
      <c r="C111" s="6">
        <f t="shared" si="8"/>
        <v>114.26394736842104</v>
      </c>
      <c r="D111" s="6">
        <f t="shared" si="9"/>
        <v>108.14087719298243</v>
      </c>
      <c r="E111" s="6">
        <f t="shared" si="10"/>
        <v>138.27671052631578</v>
      </c>
      <c r="F111" s="6">
        <f t="shared" si="6"/>
        <v>11074.547723066229</v>
      </c>
    </row>
    <row r="112" spans="1:6">
      <c r="A112" s="1">
        <v>40132</v>
      </c>
      <c r="B112" s="6">
        <v>82.73684210526315</v>
      </c>
      <c r="C112" s="6">
        <f t="shared" si="8"/>
        <v>90.290263157894728</v>
      </c>
      <c r="D112" s="6">
        <f t="shared" si="9"/>
        <v>103.75491228070173</v>
      </c>
      <c r="E112" s="6">
        <f t="shared" si="10"/>
        <v>101.7898684210526</v>
      </c>
      <c r="F112" s="6">
        <f t="shared" si="6"/>
        <v>11157.284565171492</v>
      </c>
    </row>
    <row r="113" spans="1:6">
      <c r="A113" s="1">
        <v>40133</v>
      </c>
      <c r="B113" s="6">
        <v>56.692105263157892</v>
      </c>
      <c r="C113" s="6">
        <f t="shared" si="8"/>
        <v>69.714473684210517</v>
      </c>
      <c r="D113" s="6">
        <f t="shared" si="9"/>
        <v>79.090877192982447</v>
      </c>
      <c r="E113" s="6">
        <f t="shared" si="10"/>
        <v>91.989210526315773</v>
      </c>
      <c r="F113" s="6">
        <f t="shared" si="6"/>
        <v>11213.976670434651</v>
      </c>
    </row>
    <row r="114" spans="1:6">
      <c r="A114" s="1">
        <v>40133</v>
      </c>
      <c r="B114" s="6">
        <v>41.25</v>
      </c>
      <c r="C114" s="6">
        <f t="shared" si="8"/>
        <v>48.971052631578942</v>
      </c>
      <c r="D114" s="6">
        <f t="shared" si="9"/>
        <v>60.226315789473681</v>
      </c>
      <c r="E114" s="6">
        <f t="shared" si="10"/>
        <v>69.630657894736828</v>
      </c>
      <c r="F114" s="6">
        <f t="shared" si="6"/>
        <v>11255.226670434651</v>
      </c>
    </row>
    <row r="115" spans="1:6">
      <c r="A115" s="1">
        <v>40134</v>
      </c>
      <c r="B115" s="6">
        <v>222.72</v>
      </c>
      <c r="C115" s="6">
        <f t="shared" si="8"/>
        <v>131.98500000000001</v>
      </c>
      <c r="D115" s="6">
        <f t="shared" si="9"/>
        <v>106.88736842105261</v>
      </c>
      <c r="E115" s="6">
        <f t="shared" si="10"/>
        <v>100.84973684210526</v>
      </c>
      <c r="F115" s="6">
        <f t="shared" si="6"/>
        <v>11477.946670434651</v>
      </c>
    </row>
    <row r="116" spans="1:6">
      <c r="A116" s="1">
        <v>40135</v>
      </c>
      <c r="B116" s="6">
        <v>86.55</v>
      </c>
      <c r="C116" s="6">
        <f t="shared" si="8"/>
        <v>154.63499999999999</v>
      </c>
      <c r="D116" s="6">
        <f t="shared" si="9"/>
        <v>116.84000000000002</v>
      </c>
      <c r="E116" s="6">
        <f t="shared" si="10"/>
        <v>101.80302631578947</v>
      </c>
      <c r="F116" s="6">
        <f t="shared" si="6"/>
        <v>11564.49667043465</v>
      </c>
    </row>
    <row r="117" spans="1:6">
      <c r="A117" s="1">
        <v>40136</v>
      </c>
      <c r="B117" s="6">
        <v>93</v>
      </c>
      <c r="C117" s="6">
        <f t="shared" si="8"/>
        <v>89.775000000000006</v>
      </c>
      <c r="D117" s="6">
        <f t="shared" si="9"/>
        <v>134.09</v>
      </c>
      <c r="E117" s="6">
        <f t="shared" si="10"/>
        <v>110.88000000000001</v>
      </c>
      <c r="F117" s="6">
        <f t="shared" si="6"/>
        <v>11657.49667043465</v>
      </c>
    </row>
    <row r="118" spans="1:6">
      <c r="A118" s="1">
        <v>40137</v>
      </c>
      <c r="B118" s="6">
        <v>157</v>
      </c>
      <c r="C118" s="6">
        <f t="shared" si="8"/>
        <v>125</v>
      </c>
      <c r="D118" s="6">
        <f t="shared" si="9"/>
        <v>112.18333333333334</v>
      </c>
      <c r="E118" s="6">
        <f t="shared" si="10"/>
        <v>139.8175</v>
      </c>
      <c r="F118" s="6">
        <f t="shared" si="6"/>
        <v>11814.49667043465</v>
      </c>
    </row>
    <row r="119" spans="1:6">
      <c r="A119" s="1">
        <v>40138</v>
      </c>
      <c r="B119" s="6">
        <v>231.35</v>
      </c>
      <c r="C119" s="6">
        <f t="shared" si="8"/>
        <v>194.17500000000001</v>
      </c>
      <c r="D119" s="6">
        <f t="shared" si="9"/>
        <v>160.45000000000002</v>
      </c>
      <c r="E119" s="6">
        <f t="shared" si="10"/>
        <v>141.97499999999999</v>
      </c>
      <c r="F119" s="6">
        <f t="shared" si="6"/>
        <v>12045.84667043465</v>
      </c>
    </row>
    <row r="120" spans="1:6">
      <c r="A120" s="1">
        <v>40139</v>
      </c>
      <c r="B120" s="6">
        <v>58</v>
      </c>
      <c r="C120" s="6">
        <f t="shared" si="8"/>
        <v>144.67500000000001</v>
      </c>
      <c r="D120" s="6">
        <f t="shared" si="9"/>
        <v>148.78333333333333</v>
      </c>
      <c r="E120" s="6">
        <f t="shared" si="10"/>
        <v>134.83750000000001</v>
      </c>
      <c r="F120" s="6">
        <f t="shared" si="6"/>
        <v>12103.84667043465</v>
      </c>
    </row>
    <row r="121" spans="1:6">
      <c r="A121" s="1">
        <v>40140</v>
      </c>
      <c r="B121" s="6">
        <v>58.2</v>
      </c>
      <c r="C121" s="6">
        <f t="shared" si="8"/>
        <v>58.1</v>
      </c>
      <c r="D121" s="6">
        <f t="shared" si="9"/>
        <v>115.85000000000001</v>
      </c>
      <c r="E121" s="6">
        <f t="shared" si="10"/>
        <v>126.1375</v>
      </c>
      <c r="F121" s="6">
        <f t="shared" si="6"/>
        <v>12162.046670434651</v>
      </c>
    </row>
    <row r="122" spans="1:6">
      <c r="A122" s="1">
        <v>40141</v>
      </c>
      <c r="B122" s="6">
        <v>64.7</v>
      </c>
      <c r="C122" s="6">
        <f t="shared" si="8"/>
        <v>61.45</v>
      </c>
      <c r="D122" s="6">
        <f t="shared" si="9"/>
        <v>60.300000000000004</v>
      </c>
      <c r="E122" s="6">
        <f t="shared" si="10"/>
        <v>103.0625</v>
      </c>
      <c r="F122" s="6">
        <f t="shared" si="6"/>
        <v>12226.746670434652</v>
      </c>
    </row>
    <row r="123" spans="1:6">
      <c r="A123" s="1">
        <v>40142</v>
      </c>
      <c r="B123" s="6">
        <v>92.25</v>
      </c>
      <c r="C123" s="6">
        <f t="shared" si="8"/>
        <v>78.474999999999994</v>
      </c>
      <c r="D123" s="6">
        <f t="shared" si="9"/>
        <v>71.716666666666669</v>
      </c>
      <c r="E123" s="6">
        <f t="shared" si="10"/>
        <v>68.287499999999994</v>
      </c>
      <c r="F123" s="6">
        <f t="shared" si="6"/>
        <v>12318.996670434652</v>
      </c>
    </row>
    <row r="124" spans="1:6">
      <c r="A124" s="1">
        <v>40143</v>
      </c>
      <c r="B124" s="6">
        <v>41.5</v>
      </c>
      <c r="C124" s="6">
        <f t="shared" si="8"/>
        <v>66.875</v>
      </c>
      <c r="D124" s="6">
        <f t="shared" si="9"/>
        <v>66.149999999999991</v>
      </c>
      <c r="E124" s="6">
        <f t="shared" si="10"/>
        <v>64.162499999999994</v>
      </c>
      <c r="F124" s="6">
        <f t="shared" si="6"/>
        <v>12360.496670434652</v>
      </c>
    </row>
    <row r="125" spans="1:6">
      <c r="A125" s="1">
        <v>40144</v>
      </c>
      <c r="B125" s="6">
        <v>60.5</v>
      </c>
      <c r="C125" s="6">
        <f t="shared" si="8"/>
        <v>51</v>
      </c>
      <c r="D125" s="6">
        <f t="shared" si="9"/>
        <v>64.75</v>
      </c>
      <c r="E125" s="6">
        <f t="shared" si="10"/>
        <v>64.737499999999997</v>
      </c>
      <c r="F125" s="6">
        <f t="shared" si="6"/>
        <v>12420.996670434652</v>
      </c>
    </row>
    <row r="126" spans="1:6">
      <c r="A126" s="1">
        <v>40145</v>
      </c>
      <c r="B126" s="6">
        <v>61.9</v>
      </c>
      <c r="C126" s="6">
        <f t="shared" si="8"/>
        <v>61.2</v>
      </c>
      <c r="D126" s="6">
        <f t="shared" si="9"/>
        <v>54.633333333333333</v>
      </c>
      <c r="E126" s="6">
        <f t="shared" si="10"/>
        <v>64.037499999999994</v>
      </c>
      <c r="F126" s="6">
        <f t="shared" si="6"/>
        <v>12482.896670434651</v>
      </c>
    </row>
    <row r="127" spans="1:6">
      <c r="A127" s="1">
        <v>40146</v>
      </c>
      <c r="B127" s="6">
        <v>69.650000000000006</v>
      </c>
      <c r="C127" s="6">
        <f t="shared" si="8"/>
        <v>65.775000000000006</v>
      </c>
      <c r="D127" s="6">
        <f t="shared" si="9"/>
        <v>64.016666666666666</v>
      </c>
      <c r="E127" s="6">
        <f t="shared" si="10"/>
        <v>58.387500000000003</v>
      </c>
      <c r="F127" s="6">
        <f t="shared" si="6"/>
        <v>12552.546670434651</v>
      </c>
    </row>
    <row r="128" spans="1:6">
      <c r="A128" s="1">
        <v>40147</v>
      </c>
      <c r="B128" s="6">
        <v>35.6</v>
      </c>
      <c r="C128" s="6">
        <f t="shared" si="8"/>
        <v>52.625</v>
      </c>
      <c r="D128" s="6">
        <f t="shared" si="9"/>
        <v>55.716666666666669</v>
      </c>
      <c r="E128" s="6">
        <f t="shared" si="10"/>
        <v>56.912500000000001</v>
      </c>
      <c r="F128" s="6">
        <f t="shared" si="6"/>
        <v>12588.146670434651</v>
      </c>
    </row>
    <row r="129" spans="1:7">
      <c r="A129" s="1">
        <v>40148</v>
      </c>
      <c r="B129" s="6">
        <v>88.1</v>
      </c>
      <c r="C129" s="6">
        <f t="shared" si="8"/>
        <v>61.849999999999994</v>
      </c>
      <c r="D129" s="6">
        <f t="shared" si="9"/>
        <v>64.45</v>
      </c>
      <c r="E129" s="6">
        <f t="shared" si="10"/>
        <v>63.8125</v>
      </c>
      <c r="F129" s="6">
        <f t="shared" si="6"/>
        <v>12676.246670434652</v>
      </c>
    </row>
    <row r="130" spans="1:7">
      <c r="A130" s="1">
        <v>40149</v>
      </c>
      <c r="B130" s="6">
        <v>153</v>
      </c>
      <c r="C130" s="6">
        <f t="shared" si="8"/>
        <v>120.55</v>
      </c>
      <c r="D130" s="6">
        <f t="shared" si="9"/>
        <v>92.233333333333334</v>
      </c>
      <c r="E130" s="6">
        <f t="shared" si="10"/>
        <v>86.587500000000006</v>
      </c>
      <c r="F130" s="6">
        <f t="shared" si="6"/>
        <v>12829.246670434652</v>
      </c>
    </row>
    <row r="131" spans="1:7">
      <c r="A131" s="1">
        <v>40150</v>
      </c>
      <c r="B131" s="6">
        <v>85.990000000000009</v>
      </c>
      <c r="C131" s="6">
        <f t="shared" si="8"/>
        <v>119.495</v>
      </c>
      <c r="D131" s="6">
        <f t="shared" si="9"/>
        <v>109.03000000000002</v>
      </c>
      <c r="E131" s="6">
        <f t="shared" si="10"/>
        <v>90.672499999999999</v>
      </c>
      <c r="F131" s="6">
        <f t="shared" si="6"/>
        <v>12915.236670434651</v>
      </c>
    </row>
    <row r="132" spans="1:7">
      <c r="A132" s="1">
        <v>40151</v>
      </c>
      <c r="B132" s="6">
        <v>55.26</v>
      </c>
      <c r="C132" s="6">
        <f t="shared" si="8"/>
        <v>70.625</v>
      </c>
      <c r="D132" s="6">
        <f t="shared" si="9"/>
        <v>98.083333333333329</v>
      </c>
      <c r="E132" s="6">
        <f t="shared" si="10"/>
        <v>95.587500000000006</v>
      </c>
      <c r="F132" s="6">
        <f t="shared" ref="F132:F195" si="11">F131+B132</f>
        <v>12970.496670434652</v>
      </c>
    </row>
    <row r="133" spans="1:7">
      <c r="A133" s="1">
        <v>40152</v>
      </c>
      <c r="B133" s="6">
        <v>45.993031358885013</v>
      </c>
      <c r="C133" s="6">
        <f t="shared" si="8"/>
        <v>50.626515679442505</v>
      </c>
      <c r="D133" s="6">
        <f t="shared" si="9"/>
        <v>62.414343786295007</v>
      </c>
      <c r="E133" s="6">
        <f t="shared" si="10"/>
        <v>85.060757839721248</v>
      </c>
      <c r="F133" s="6">
        <f t="shared" si="11"/>
        <v>13016.489701793536</v>
      </c>
    </row>
    <row r="134" spans="1:7">
      <c r="A134" s="1">
        <v>40153</v>
      </c>
      <c r="B134" s="6">
        <v>57.839721254355396</v>
      </c>
      <c r="C134" s="6">
        <f t="shared" si="8"/>
        <v>51.916376306620208</v>
      </c>
      <c r="D134" s="6">
        <f t="shared" si="9"/>
        <v>53.030917537746802</v>
      </c>
      <c r="E134" s="6">
        <f t="shared" si="10"/>
        <v>61.270688153310104</v>
      </c>
      <c r="F134" s="6">
        <f t="shared" si="11"/>
        <v>13074.329423047891</v>
      </c>
      <c r="G134" s="6"/>
    </row>
    <row r="135" spans="1:7">
      <c r="A135" s="1">
        <v>40154</v>
      </c>
      <c r="B135" s="6">
        <v>80.487804878048777</v>
      </c>
      <c r="C135" s="6">
        <f t="shared" si="8"/>
        <v>69.16376306620208</v>
      </c>
      <c r="D135" s="6">
        <f t="shared" si="9"/>
        <v>61.440185830429733</v>
      </c>
      <c r="E135" s="6">
        <f t="shared" si="10"/>
        <v>59.8951393728223</v>
      </c>
      <c r="F135" s="6">
        <f t="shared" si="11"/>
        <v>13154.81722792594</v>
      </c>
    </row>
    <row r="136" spans="1:7">
      <c r="A136" s="1">
        <v>40155</v>
      </c>
      <c r="B136" s="6">
        <v>52.961672473867594</v>
      </c>
      <c r="C136" s="6">
        <f t="shared" si="8"/>
        <v>66.724738675958179</v>
      </c>
      <c r="D136" s="6">
        <f t="shared" si="9"/>
        <v>63.763066202090585</v>
      </c>
      <c r="E136" s="6">
        <f t="shared" si="10"/>
        <v>59.3205574912892</v>
      </c>
      <c r="F136" s="6">
        <f t="shared" si="11"/>
        <v>13207.778900399808</v>
      </c>
    </row>
    <row r="137" spans="1:7">
      <c r="A137" s="1">
        <v>40156</v>
      </c>
      <c r="B137" s="6">
        <v>73.623693379790936</v>
      </c>
      <c r="C137" s="6">
        <f t="shared" si="8"/>
        <v>63.292682926829265</v>
      </c>
      <c r="D137" s="6">
        <f t="shared" si="9"/>
        <v>69.024390243902431</v>
      </c>
      <c r="E137" s="6">
        <f t="shared" si="10"/>
        <v>66.228222996515669</v>
      </c>
      <c r="F137" s="6">
        <f t="shared" si="11"/>
        <v>13281.4025937796</v>
      </c>
    </row>
    <row r="138" spans="1:7">
      <c r="A138" s="1">
        <v>40157</v>
      </c>
      <c r="B138" s="6">
        <v>77.285714285714278</v>
      </c>
      <c r="C138" s="6">
        <f t="shared" si="8"/>
        <v>75.454703832752614</v>
      </c>
      <c r="D138" s="6">
        <f t="shared" si="9"/>
        <v>67.957026713124264</v>
      </c>
      <c r="E138" s="6">
        <f t="shared" si="10"/>
        <v>71.089721254355396</v>
      </c>
      <c r="F138" s="6">
        <f t="shared" si="11"/>
        <v>13358.688308065313</v>
      </c>
    </row>
    <row r="139" spans="1:7">
      <c r="A139" s="1">
        <v>40158</v>
      </c>
      <c r="B139" s="6">
        <v>0</v>
      </c>
      <c r="C139" s="6">
        <f t="shared" si="8"/>
        <v>38.642857142857139</v>
      </c>
      <c r="D139" s="6">
        <f t="shared" si="9"/>
        <v>50.303135888501743</v>
      </c>
      <c r="E139" s="6">
        <f t="shared" si="10"/>
        <v>50.967770034843198</v>
      </c>
      <c r="F139" s="6">
        <f t="shared" si="11"/>
        <v>13358.688308065313</v>
      </c>
    </row>
    <row r="140" spans="1:7">
      <c r="A140" s="1">
        <v>40159</v>
      </c>
      <c r="B140" s="6">
        <v>86.240418118466891</v>
      </c>
      <c r="C140" s="6">
        <f t="shared" si="8"/>
        <v>43.120209059233446</v>
      </c>
      <c r="D140" s="6">
        <f t="shared" si="9"/>
        <v>54.508710801393725</v>
      </c>
      <c r="E140" s="6">
        <f t="shared" si="10"/>
        <v>59.28745644599303</v>
      </c>
      <c r="F140" s="6">
        <f t="shared" si="11"/>
        <v>13444.92872618378</v>
      </c>
    </row>
    <row r="141" spans="1:7">
      <c r="A141" s="1">
        <v>40160</v>
      </c>
      <c r="B141" s="6">
        <v>44.599303135888505</v>
      </c>
      <c r="C141" s="6">
        <f t="shared" si="8"/>
        <v>65.419860627177698</v>
      </c>
      <c r="D141" s="6">
        <f t="shared" si="9"/>
        <v>43.613240418118465</v>
      </c>
      <c r="E141" s="6">
        <f t="shared" si="10"/>
        <v>52.031358885017418</v>
      </c>
      <c r="F141" s="6">
        <f t="shared" si="11"/>
        <v>13489.528029319668</v>
      </c>
    </row>
    <row r="142" spans="1:7">
      <c r="A142" s="1">
        <v>40161</v>
      </c>
      <c r="B142" s="6">
        <v>89.250871080139376</v>
      </c>
      <c r="C142" s="6">
        <f t="shared" si="8"/>
        <v>66.92508710801394</v>
      </c>
      <c r="D142" s="6">
        <f t="shared" si="9"/>
        <v>73.363530778164929</v>
      </c>
      <c r="E142" s="6">
        <f t="shared" si="10"/>
        <v>55.022648083623693</v>
      </c>
      <c r="F142" s="6">
        <f t="shared" si="11"/>
        <v>13578.778900399808</v>
      </c>
    </row>
    <row r="143" spans="1:7">
      <c r="A143" s="1">
        <v>40162</v>
      </c>
      <c r="B143" s="6">
        <v>0</v>
      </c>
      <c r="C143" s="6">
        <f t="shared" si="8"/>
        <v>44.625435540069688</v>
      </c>
      <c r="D143" s="6">
        <f t="shared" si="9"/>
        <v>44.616724738675963</v>
      </c>
      <c r="E143" s="6">
        <f t="shared" si="10"/>
        <v>55.022648083623693</v>
      </c>
      <c r="F143" s="6">
        <f t="shared" si="11"/>
        <v>13578.778900399808</v>
      </c>
    </row>
    <row r="144" spans="1:7">
      <c r="A144" s="1">
        <v>40163</v>
      </c>
      <c r="B144" s="6">
        <v>0</v>
      </c>
      <c r="C144" s="6">
        <f t="shared" si="8"/>
        <v>0</v>
      </c>
      <c r="D144" s="6">
        <f t="shared" si="9"/>
        <v>29.75029036004646</v>
      </c>
      <c r="E144" s="6">
        <f t="shared" si="10"/>
        <v>33.46254355400697</v>
      </c>
      <c r="F144" s="6">
        <f t="shared" si="11"/>
        <v>13578.778900399808</v>
      </c>
    </row>
    <row r="145" spans="1:6">
      <c r="A145" s="1">
        <v>40164</v>
      </c>
      <c r="B145" s="6">
        <v>34.668989547038322</v>
      </c>
      <c r="C145" s="6">
        <f t="shared" si="8"/>
        <v>17.334494773519161</v>
      </c>
      <c r="D145" s="6">
        <f t="shared" si="9"/>
        <v>11.556329849012775</v>
      </c>
      <c r="E145" s="6">
        <f t="shared" si="10"/>
        <v>30.979965156794425</v>
      </c>
      <c r="F145" s="6">
        <f t="shared" si="11"/>
        <v>13613.447889946847</v>
      </c>
    </row>
    <row r="146" spans="1:6">
      <c r="A146" s="1">
        <v>40165</v>
      </c>
      <c r="B146" s="6">
        <v>72.334494773519168</v>
      </c>
      <c r="C146" s="6">
        <f t="shared" si="8"/>
        <v>53.501742160278745</v>
      </c>
      <c r="D146" s="6">
        <f t="shared" si="9"/>
        <v>35.667828106852497</v>
      </c>
      <c r="E146" s="6">
        <f t="shared" si="10"/>
        <v>26.750871080139373</v>
      </c>
      <c r="F146" s="6">
        <f t="shared" si="11"/>
        <v>13685.782384720365</v>
      </c>
    </row>
    <row r="147" spans="1:6">
      <c r="A147" s="1">
        <v>40166</v>
      </c>
      <c r="B147" s="6">
        <v>100.90592334494772</v>
      </c>
      <c r="C147" s="6">
        <f t="shared" si="8"/>
        <v>86.620209059233446</v>
      </c>
      <c r="D147" s="6">
        <f t="shared" si="9"/>
        <v>69.303135888501743</v>
      </c>
      <c r="E147" s="6">
        <f t="shared" si="10"/>
        <v>51.977351916376307</v>
      </c>
      <c r="F147" s="6">
        <f t="shared" si="11"/>
        <v>13786.688308065313</v>
      </c>
    </row>
    <row r="148" spans="1:6">
      <c r="A148" s="1">
        <v>40167</v>
      </c>
      <c r="B148" s="6">
        <v>82.996515679442496</v>
      </c>
      <c r="C148" s="6">
        <f t="shared" si="8"/>
        <v>91.951219512195109</v>
      </c>
      <c r="D148" s="6">
        <f t="shared" si="9"/>
        <v>85.412311265969791</v>
      </c>
      <c r="E148" s="6">
        <f t="shared" si="10"/>
        <v>72.726480836236931</v>
      </c>
      <c r="F148" s="6">
        <f t="shared" si="11"/>
        <v>13869.684823744756</v>
      </c>
    </row>
    <row r="149" spans="1:6">
      <c r="A149" s="1">
        <v>40168</v>
      </c>
      <c r="B149" s="6">
        <v>82.752613240418128</v>
      </c>
      <c r="C149" s="6">
        <f t="shared" si="8"/>
        <v>82.874564459930312</v>
      </c>
      <c r="D149" s="6">
        <f t="shared" si="9"/>
        <v>88.885017421602768</v>
      </c>
      <c r="E149" s="6">
        <f t="shared" si="10"/>
        <v>84.747386759581872</v>
      </c>
      <c r="F149" s="6">
        <f t="shared" si="11"/>
        <v>13952.437436985174</v>
      </c>
    </row>
    <row r="150" spans="1:6">
      <c r="A150" s="1">
        <v>40169</v>
      </c>
      <c r="B150" s="6">
        <v>97.560975609756085</v>
      </c>
      <c r="C150" s="6">
        <f t="shared" si="8"/>
        <v>90.156794425087099</v>
      </c>
      <c r="D150" s="6">
        <f t="shared" si="9"/>
        <v>87.770034843205565</v>
      </c>
      <c r="E150" s="6">
        <f t="shared" si="10"/>
        <v>91.054006968641104</v>
      </c>
      <c r="F150" s="6">
        <f t="shared" si="11"/>
        <v>14049.99841259493</v>
      </c>
    </row>
    <row r="151" spans="1:6">
      <c r="A151" s="1">
        <v>40170</v>
      </c>
      <c r="B151" s="6">
        <v>50.804878048780481</v>
      </c>
      <c r="C151" s="6">
        <f t="shared" si="8"/>
        <v>74.182926829268283</v>
      </c>
      <c r="D151" s="6">
        <f t="shared" si="9"/>
        <v>77.039488966318231</v>
      </c>
      <c r="E151" s="6">
        <f t="shared" si="10"/>
        <v>78.528745644599297</v>
      </c>
      <c r="F151" s="6">
        <f t="shared" si="11"/>
        <v>14100.803290643711</v>
      </c>
    </row>
    <row r="152" spans="1:6">
      <c r="A152" s="1">
        <v>40171</v>
      </c>
      <c r="B152" s="46">
        <f>332.522648083624-282</f>
        <v>50.522648083624006</v>
      </c>
      <c r="C152" s="6">
        <f t="shared" si="8"/>
        <v>50.663763066202243</v>
      </c>
      <c r="D152" s="6">
        <f t="shared" si="9"/>
        <v>66.296167247386862</v>
      </c>
      <c r="E152" s="6">
        <f t="shared" si="10"/>
        <v>70.410278745644675</v>
      </c>
      <c r="F152" s="6">
        <f t="shared" si="11"/>
        <v>14151.325938727336</v>
      </c>
    </row>
    <row r="153" spans="1:6">
      <c r="A153" s="1">
        <v>40172</v>
      </c>
      <c r="B153" s="6">
        <v>37.630662020905923</v>
      </c>
      <c r="C153" s="6">
        <f t="shared" ref="C153:C216" si="12">AVERAGE(B152:B153)</f>
        <v>44.076655052264968</v>
      </c>
      <c r="D153" s="6">
        <f t="shared" ref="D153:D216" si="13">AVERAGE(B151:B153)</f>
        <v>46.319396051103467</v>
      </c>
      <c r="E153" s="6">
        <f t="shared" ref="E153:E216" si="14">AVERAGE(B150:B153)</f>
        <v>59.129790940766625</v>
      </c>
      <c r="F153" s="6">
        <f t="shared" si="11"/>
        <v>14188.956600748241</v>
      </c>
    </row>
    <row r="154" spans="1:6">
      <c r="A154" s="1">
        <v>40173</v>
      </c>
      <c r="B154" s="6">
        <v>140.0348432055749</v>
      </c>
      <c r="C154" s="6">
        <f t="shared" si="12"/>
        <v>88.832752613240416</v>
      </c>
      <c r="D154" s="6">
        <f t="shared" si="13"/>
        <v>76.062717770034951</v>
      </c>
      <c r="E154" s="6">
        <f t="shared" si="14"/>
        <v>69.748257839721333</v>
      </c>
      <c r="F154" s="6">
        <f t="shared" si="11"/>
        <v>14328.991443953815</v>
      </c>
    </row>
    <row r="155" spans="1:6">
      <c r="A155" s="1">
        <v>40174</v>
      </c>
      <c r="B155" s="6">
        <v>45.296167247386755</v>
      </c>
      <c r="C155" s="6">
        <f t="shared" si="12"/>
        <v>92.665505226480832</v>
      </c>
      <c r="D155" s="6">
        <f t="shared" si="13"/>
        <v>74.320557491289193</v>
      </c>
      <c r="E155" s="6">
        <f t="shared" si="14"/>
        <v>68.371080139372893</v>
      </c>
      <c r="F155" s="6">
        <f t="shared" si="11"/>
        <v>14374.287611201202</v>
      </c>
    </row>
    <row r="156" spans="1:6">
      <c r="A156" s="1">
        <v>40175</v>
      </c>
      <c r="B156" s="6">
        <v>60.975609756097555</v>
      </c>
      <c r="C156" s="6">
        <f t="shared" si="12"/>
        <v>53.135888501742158</v>
      </c>
      <c r="D156" s="6">
        <f t="shared" si="13"/>
        <v>82.102206736353068</v>
      </c>
      <c r="E156" s="6">
        <f t="shared" si="14"/>
        <v>70.984320557491287</v>
      </c>
      <c r="F156" s="6">
        <f t="shared" si="11"/>
        <v>14435.263220957298</v>
      </c>
    </row>
    <row r="157" spans="1:6">
      <c r="A157" s="1">
        <v>40176</v>
      </c>
      <c r="B157" s="6">
        <v>100.69686411149826</v>
      </c>
      <c r="C157" s="6">
        <f t="shared" si="12"/>
        <v>80.836236933797906</v>
      </c>
      <c r="D157" s="6">
        <f t="shared" si="13"/>
        <v>68.98954703832753</v>
      </c>
      <c r="E157" s="6">
        <f t="shared" si="14"/>
        <v>86.750871080139376</v>
      </c>
      <c r="F157" s="6">
        <f t="shared" si="11"/>
        <v>14535.960085068797</v>
      </c>
    </row>
    <row r="158" spans="1:6">
      <c r="A158" s="1">
        <v>40177</v>
      </c>
      <c r="B158" s="6">
        <v>91.811846689895475</v>
      </c>
      <c r="C158" s="6">
        <f t="shared" si="12"/>
        <v>96.254355400696866</v>
      </c>
      <c r="D158" s="6">
        <f t="shared" si="13"/>
        <v>84.494773519163758</v>
      </c>
      <c r="E158" s="6">
        <f t="shared" si="14"/>
        <v>74.695121951219505</v>
      </c>
      <c r="F158" s="6">
        <f t="shared" si="11"/>
        <v>14627.771931758693</v>
      </c>
    </row>
    <row r="159" spans="1:6">
      <c r="A159" s="1">
        <v>40178</v>
      </c>
      <c r="B159" s="6">
        <v>95.121951219512184</v>
      </c>
      <c r="C159" s="6">
        <f t="shared" si="12"/>
        <v>93.466898954703822</v>
      </c>
      <c r="D159" s="6">
        <f t="shared" si="13"/>
        <v>95.876887340301963</v>
      </c>
      <c r="E159" s="6">
        <f t="shared" si="14"/>
        <v>87.151567944250871</v>
      </c>
      <c r="F159" s="6">
        <f t="shared" si="11"/>
        <v>14722.893882978206</v>
      </c>
    </row>
    <row r="160" spans="1:6">
      <c r="A160" s="1">
        <v>40179</v>
      </c>
      <c r="B160" s="6">
        <v>63.937282229965149</v>
      </c>
      <c r="C160" s="6">
        <f t="shared" si="12"/>
        <v>79.529616724738673</v>
      </c>
      <c r="D160" s="6">
        <f t="shared" si="13"/>
        <v>83.623693379790936</v>
      </c>
      <c r="E160" s="6">
        <f t="shared" si="14"/>
        <v>87.891986062717763</v>
      </c>
      <c r="F160" s="6">
        <f t="shared" si="11"/>
        <v>14786.83116520817</v>
      </c>
    </row>
    <row r="161" spans="1:7">
      <c r="A161" s="1">
        <v>40180</v>
      </c>
      <c r="B161" s="46">
        <f>358.62-270</f>
        <v>88.62</v>
      </c>
      <c r="C161" s="6">
        <f t="shared" si="12"/>
        <v>76.278641114982577</v>
      </c>
      <c r="D161" s="6">
        <f t="shared" si="13"/>
        <v>82.559744483159122</v>
      </c>
      <c r="E161" s="6">
        <f t="shared" si="14"/>
        <v>84.872770034843199</v>
      </c>
      <c r="F161" s="6">
        <f t="shared" si="11"/>
        <v>14875.451165208171</v>
      </c>
    </row>
    <row r="162" spans="1:7">
      <c r="A162" s="1">
        <v>40181</v>
      </c>
      <c r="B162" s="6">
        <v>46.428571428571431</v>
      </c>
      <c r="C162" s="6">
        <f t="shared" si="12"/>
        <v>67.524285714285725</v>
      </c>
      <c r="D162" s="6">
        <f t="shared" si="13"/>
        <v>66.328617886178861</v>
      </c>
      <c r="E162" s="6">
        <f t="shared" si="14"/>
        <v>73.526951219512199</v>
      </c>
      <c r="F162" s="6">
        <f t="shared" si="11"/>
        <v>14921.879736636742</v>
      </c>
    </row>
    <row r="163" spans="1:7">
      <c r="A163" s="1">
        <v>40182</v>
      </c>
      <c r="B163" s="6">
        <v>109.71428571428571</v>
      </c>
      <c r="C163" s="6">
        <f t="shared" si="12"/>
        <v>78.071428571428569</v>
      </c>
      <c r="D163" s="6">
        <f t="shared" si="13"/>
        <v>81.587619047619057</v>
      </c>
      <c r="E163" s="6">
        <f t="shared" si="14"/>
        <v>77.17503484320558</v>
      </c>
      <c r="F163" s="6">
        <f t="shared" si="11"/>
        <v>15031.594022351028</v>
      </c>
    </row>
    <row r="164" spans="1:7">
      <c r="A164" s="1">
        <v>40183</v>
      </c>
      <c r="B164" s="6">
        <v>0</v>
      </c>
      <c r="C164" s="6">
        <f t="shared" si="12"/>
        <v>54.857142857142854</v>
      </c>
      <c r="D164" s="6">
        <f t="shared" si="13"/>
        <v>52.047619047619044</v>
      </c>
      <c r="E164" s="6">
        <f t="shared" si="14"/>
        <v>61.190714285714293</v>
      </c>
      <c r="F164" s="6">
        <f t="shared" si="11"/>
        <v>15031.594022351028</v>
      </c>
    </row>
    <row r="165" spans="1:7">
      <c r="A165" s="1">
        <v>40184</v>
      </c>
      <c r="B165" s="6">
        <v>42.857142857142861</v>
      </c>
      <c r="C165" s="6">
        <f t="shared" si="12"/>
        <v>21.428571428571431</v>
      </c>
      <c r="D165" s="6">
        <f t="shared" si="13"/>
        <v>50.857142857142854</v>
      </c>
      <c r="E165" s="6">
        <f t="shared" si="14"/>
        <v>49.75</v>
      </c>
      <c r="F165" s="6">
        <f t="shared" si="11"/>
        <v>15074.451165208171</v>
      </c>
      <c r="G165" s="6"/>
    </row>
    <row r="166" spans="1:7">
      <c r="A166" s="1">
        <v>40185</v>
      </c>
      <c r="B166" s="6">
        <v>18.899999999999999</v>
      </c>
      <c r="C166" s="6">
        <f t="shared" si="12"/>
        <v>30.87857142857143</v>
      </c>
      <c r="D166" s="6">
        <f t="shared" si="13"/>
        <v>20.585714285714285</v>
      </c>
      <c r="E166" s="6">
        <f t="shared" si="14"/>
        <v>42.86785714285714</v>
      </c>
      <c r="F166" s="6">
        <f t="shared" si="11"/>
        <v>15093.351165208171</v>
      </c>
    </row>
    <row r="167" spans="1:7">
      <c r="A167" s="1">
        <v>40186</v>
      </c>
      <c r="B167" s="6">
        <v>130</v>
      </c>
      <c r="C167" s="6">
        <f t="shared" si="12"/>
        <v>74.45</v>
      </c>
      <c r="D167" s="6">
        <f t="shared" si="13"/>
        <v>63.919047619047625</v>
      </c>
      <c r="E167" s="6">
        <f t="shared" si="14"/>
        <v>47.939285714285717</v>
      </c>
      <c r="F167" s="6">
        <f t="shared" si="11"/>
        <v>15223.351165208171</v>
      </c>
    </row>
    <row r="168" spans="1:7">
      <c r="A168" s="1">
        <v>40187</v>
      </c>
      <c r="B168" s="6">
        <v>0</v>
      </c>
      <c r="C168" s="6">
        <f t="shared" si="12"/>
        <v>65</v>
      </c>
      <c r="D168" s="6">
        <f t="shared" si="13"/>
        <v>49.633333333333333</v>
      </c>
      <c r="E168" s="6">
        <f t="shared" si="14"/>
        <v>47.939285714285717</v>
      </c>
      <c r="F168" s="6">
        <f t="shared" si="11"/>
        <v>15223.351165208171</v>
      </c>
    </row>
    <row r="169" spans="1:7">
      <c r="A169" s="1">
        <v>40188</v>
      </c>
      <c r="B169" s="6">
        <v>0</v>
      </c>
      <c r="C169" s="6">
        <f t="shared" si="12"/>
        <v>0</v>
      </c>
      <c r="D169" s="6">
        <f t="shared" si="13"/>
        <v>43.333333333333336</v>
      </c>
      <c r="E169" s="6">
        <f t="shared" si="14"/>
        <v>37.225000000000001</v>
      </c>
      <c r="F169" s="6">
        <f t="shared" si="11"/>
        <v>15223.351165208171</v>
      </c>
    </row>
    <row r="170" spans="1:7">
      <c r="A170" s="1">
        <v>40189</v>
      </c>
      <c r="B170" s="46">
        <f>452.66-240</f>
        <v>212.66000000000003</v>
      </c>
      <c r="C170" s="6">
        <f t="shared" si="12"/>
        <v>106.33000000000001</v>
      </c>
      <c r="D170" s="6">
        <f t="shared" si="13"/>
        <v>70.88666666666667</v>
      </c>
      <c r="E170" s="6">
        <f t="shared" si="14"/>
        <v>85.665000000000006</v>
      </c>
      <c r="F170" s="6">
        <f t="shared" si="11"/>
        <v>15436.01116520817</v>
      </c>
    </row>
    <row r="171" spans="1:7">
      <c r="A171" s="1">
        <v>40190</v>
      </c>
      <c r="B171" s="6">
        <v>159</v>
      </c>
      <c r="C171" s="6">
        <f t="shared" si="12"/>
        <v>185.83</v>
      </c>
      <c r="D171" s="6">
        <f t="shared" si="13"/>
        <v>123.88666666666667</v>
      </c>
      <c r="E171" s="6">
        <f t="shared" si="14"/>
        <v>92.915000000000006</v>
      </c>
      <c r="F171" s="6">
        <f t="shared" si="11"/>
        <v>15595.01116520817</v>
      </c>
    </row>
    <row r="172" spans="1:7">
      <c r="A172" s="1">
        <v>40191</v>
      </c>
      <c r="B172" s="6">
        <v>113.8</v>
      </c>
      <c r="C172" s="6">
        <f t="shared" si="12"/>
        <v>136.4</v>
      </c>
      <c r="D172" s="6">
        <f t="shared" si="13"/>
        <v>161.82000000000002</v>
      </c>
      <c r="E172" s="6">
        <f t="shared" si="14"/>
        <v>121.36500000000001</v>
      </c>
      <c r="F172" s="6">
        <f t="shared" si="11"/>
        <v>15708.81116520817</v>
      </c>
    </row>
    <row r="173" spans="1:7">
      <c r="A173" s="1">
        <v>40192</v>
      </c>
      <c r="B173" s="46">
        <f>356.908-280</f>
        <v>76.908000000000015</v>
      </c>
      <c r="C173" s="6">
        <f t="shared" si="12"/>
        <v>95.354000000000013</v>
      </c>
      <c r="D173" s="6">
        <f t="shared" si="13"/>
        <v>116.56933333333335</v>
      </c>
      <c r="E173" s="6">
        <f t="shared" si="14"/>
        <v>140.59200000000001</v>
      </c>
      <c r="F173" s="6">
        <f t="shared" si="11"/>
        <v>15785.719165208169</v>
      </c>
    </row>
    <row r="174" spans="1:7">
      <c r="A174" s="1">
        <v>40193</v>
      </c>
      <c r="B174" s="6">
        <v>104.31399999999999</v>
      </c>
      <c r="C174" s="6">
        <f t="shared" si="12"/>
        <v>90.611000000000004</v>
      </c>
      <c r="D174" s="6">
        <f t="shared" si="13"/>
        <v>98.340666666666678</v>
      </c>
      <c r="E174" s="6">
        <f t="shared" si="14"/>
        <v>113.50550000000001</v>
      </c>
      <c r="F174" s="6">
        <f t="shared" si="11"/>
        <v>15890.03316520817</v>
      </c>
    </row>
    <row r="175" spans="1:7">
      <c r="A175" s="1">
        <v>40194</v>
      </c>
      <c r="B175" s="6">
        <v>92.031999999999996</v>
      </c>
      <c r="C175" s="6">
        <f t="shared" si="12"/>
        <v>98.173000000000002</v>
      </c>
      <c r="D175" s="6">
        <f t="shared" si="13"/>
        <v>91.084666666666678</v>
      </c>
      <c r="E175" s="6">
        <f t="shared" si="14"/>
        <v>96.763500000000008</v>
      </c>
      <c r="F175" s="6">
        <f t="shared" si="11"/>
        <v>15982.065165208169</v>
      </c>
    </row>
    <row r="176" spans="1:7">
      <c r="A176" s="1">
        <v>40195</v>
      </c>
      <c r="B176" s="6">
        <v>104.19999999999999</v>
      </c>
      <c r="C176" s="6">
        <f t="shared" si="12"/>
        <v>98.115999999999985</v>
      </c>
      <c r="D176" s="6">
        <f t="shared" si="13"/>
        <v>100.182</v>
      </c>
      <c r="E176" s="6">
        <f t="shared" si="14"/>
        <v>94.363500000000002</v>
      </c>
      <c r="F176" s="6">
        <f t="shared" si="11"/>
        <v>16086.265165208169</v>
      </c>
    </row>
    <row r="177" spans="1:6">
      <c r="A177" s="1">
        <v>40196</v>
      </c>
      <c r="B177" s="6">
        <v>20</v>
      </c>
      <c r="C177" s="6">
        <f t="shared" si="12"/>
        <v>62.099999999999994</v>
      </c>
      <c r="D177" s="6">
        <f t="shared" si="13"/>
        <v>72.077333333333328</v>
      </c>
      <c r="E177" s="6">
        <f t="shared" si="14"/>
        <v>80.136499999999998</v>
      </c>
      <c r="F177" s="6">
        <f t="shared" si="11"/>
        <v>16106.265165208169</v>
      </c>
    </row>
    <row r="178" spans="1:6">
      <c r="A178" s="1">
        <v>40197</v>
      </c>
      <c r="B178" s="6">
        <v>147.726</v>
      </c>
      <c r="C178" s="6">
        <f t="shared" si="12"/>
        <v>83.863</v>
      </c>
      <c r="D178" s="6">
        <f t="shared" si="13"/>
        <v>90.641999999999996</v>
      </c>
      <c r="E178" s="6">
        <f t="shared" si="14"/>
        <v>90.989499999999992</v>
      </c>
      <c r="F178" s="6">
        <f t="shared" si="11"/>
        <v>16253.99116520817</v>
      </c>
    </row>
    <row r="179" spans="1:6">
      <c r="A179" s="1">
        <v>40198</v>
      </c>
      <c r="B179" s="6">
        <v>97.960000000000022</v>
      </c>
      <c r="C179" s="6">
        <f t="shared" si="12"/>
        <v>122.84300000000002</v>
      </c>
      <c r="D179" s="6">
        <f t="shared" si="13"/>
        <v>88.562000000000012</v>
      </c>
      <c r="E179" s="6">
        <f t="shared" si="14"/>
        <v>92.471500000000006</v>
      </c>
      <c r="F179" s="6">
        <f t="shared" si="11"/>
        <v>16351.951165208169</v>
      </c>
    </row>
    <row r="180" spans="1:6">
      <c r="A180" s="1">
        <v>40199</v>
      </c>
      <c r="B180" s="6">
        <v>108.10000000000001</v>
      </c>
      <c r="C180" s="6">
        <f t="shared" si="12"/>
        <v>103.03000000000002</v>
      </c>
      <c r="D180" s="6">
        <f t="shared" si="13"/>
        <v>117.92866666666669</v>
      </c>
      <c r="E180" s="6">
        <f t="shared" si="14"/>
        <v>93.446500000000015</v>
      </c>
      <c r="F180" s="6">
        <f t="shared" si="11"/>
        <v>16460.05116520817</v>
      </c>
    </row>
    <row r="181" spans="1:6">
      <c r="A181" s="1">
        <v>40200</v>
      </c>
      <c r="B181" s="6">
        <v>174</v>
      </c>
      <c r="C181" s="6">
        <f t="shared" si="12"/>
        <v>141.05000000000001</v>
      </c>
      <c r="D181" s="6">
        <f t="shared" si="13"/>
        <v>126.68666666666668</v>
      </c>
      <c r="E181" s="6">
        <f t="shared" si="14"/>
        <v>131.94650000000001</v>
      </c>
      <c r="F181" s="6">
        <f t="shared" si="11"/>
        <v>16634.05116520817</v>
      </c>
    </row>
    <row r="182" spans="1:6">
      <c r="A182" s="1">
        <v>40201</v>
      </c>
      <c r="B182" s="6">
        <v>250.80000000000004</v>
      </c>
      <c r="C182" s="6">
        <f t="shared" si="12"/>
        <v>212.40000000000003</v>
      </c>
      <c r="D182" s="6">
        <f t="shared" si="13"/>
        <v>177.63333333333335</v>
      </c>
      <c r="E182" s="6">
        <f t="shared" si="14"/>
        <v>157.71500000000003</v>
      </c>
      <c r="F182" s="6">
        <f t="shared" si="11"/>
        <v>16884.851165208169</v>
      </c>
    </row>
    <row r="183" spans="1:6">
      <c r="A183" s="1">
        <v>40202</v>
      </c>
      <c r="B183" s="6">
        <v>94.399999999999991</v>
      </c>
      <c r="C183" s="6">
        <f t="shared" si="12"/>
        <v>172.60000000000002</v>
      </c>
      <c r="D183" s="6">
        <f t="shared" si="13"/>
        <v>173.06666666666669</v>
      </c>
      <c r="E183" s="6">
        <f t="shared" si="14"/>
        <v>156.82500000000002</v>
      </c>
      <c r="F183" s="6">
        <f t="shared" si="11"/>
        <v>16979.25116520817</v>
      </c>
    </row>
    <row r="184" spans="1:6">
      <c r="A184" s="1">
        <v>40203</v>
      </c>
      <c r="B184" s="6">
        <v>196.23999999999998</v>
      </c>
      <c r="C184" s="6">
        <f t="shared" si="12"/>
        <v>145.32</v>
      </c>
      <c r="D184" s="6">
        <f t="shared" si="13"/>
        <v>180.48000000000002</v>
      </c>
      <c r="E184" s="6">
        <f t="shared" si="14"/>
        <v>178.86</v>
      </c>
      <c r="F184" s="6">
        <f t="shared" si="11"/>
        <v>17175.491165208172</v>
      </c>
    </row>
    <row r="185" spans="1:6">
      <c r="A185" s="1">
        <v>40204</v>
      </c>
      <c r="B185" s="6">
        <v>77.460000000000008</v>
      </c>
      <c r="C185" s="6">
        <f t="shared" si="12"/>
        <v>136.85</v>
      </c>
      <c r="D185" s="6">
        <f t="shared" si="13"/>
        <v>122.7</v>
      </c>
      <c r="E185" s="6">
        <f t="shared" si="14"/>
        <v>154.72500000000002</v>
      </c>
      <c r="F185" s="6">
        <f t="shared" si="11"/>
        <v>17252.951165208171</v>
      </c>
    </row>
    <row r="186" spans="1:6">
      <c r="A186" s="1">
        <v>40205</v>
      </c>
      <c r="B186" s="6">
        <v>90.699999999999989</v>
      </c>
      <c r="C186" s="6">
        <f t="shared" si="12"/>
        <v>84.08</v>
      </c>
      <c r="D186" s="6">
        <f t="shared" si="13"/>
        <v>121.46666666666665</v>
      </c>
      <c r="E186" s="6">
        <f t="shared" si="14"/>
        <v>114.7</v>
      </c>
      <c r="F186" s="6">
        <f t="shared" si="11"/>
        <v>17343.651165208172</v>
      </c>
    </row>
    <row r="187" spans="1:6">
      <c r="A187" s="1">
        <v>40206</v>
      </c>
      <c r="B187" s="6">
        <v>98.039999999999992</v>
      </c>
      <c r="C187" s="6">
        <f t="shared" si="12"/>
        <v>94.36999999999999</v>
      </c>
      <c r="D187" s="6">
        <f t="shared" si="13"/>
        <v>88.733333333333334</v>
      </c>
      <c r="E187" s="6">
        <f t="shared" si="14"/>
        <v>115.60999999999999</v>
      </c>
      <c r="F187" s="6">
        <f t="shared" si="11"/>
        <v>17441.691165208173</v>
      </c>
    </row>
    <row r="188" spans="1:6">
      <c r="A188" s="1">
        <v>40207</v>
      </c>
      <c r="B188" s="6">
        <v>143.9</v>
      </c>
      <c r="C188" s="6">
        <f t="shared" si="12"/>
        <v>120.97</v>
      </c>
      <c r="D188" s="6">
        <f t="shared" si="13"/>
        <v>110.88</v>
      </c>
      <c r="E188" s="6">
        <f t="shared" si="14"/>
        <v>102.52500000000001</v>
      </c>
      <c r="F188" s="6">
        <f t="shared" si="11"/>
        <v>17585.591165208174</v>
      </c>
    </row>
    <row r="189" spans="1:6">
      <c r="A189" s="1">
        <v>40208</v>
      </c>
      <c r="B189" s="6">
        <v>124.1</v>
      </c>
      <c r="C189" s="6">
        <f t="shared" si="12"/>
        <v>134</v>
      </c>
      <c r="D189" s="6">
        <f t="shared" si="13"/>
        <v>122.01333333333332</v>
      </c>
      <c r="E189" s="6">
        <f t="shared" si="14"/>
        <v>114.185</v>
      </c>
      <c r="F189" s="6">
        <f t="shared" si="11"/>
        <v>17709.691165208173</v>
      </c>
    </row>
    <row r="190" spans="1:6">
      <c r="A190" s="1">
        <v>40209</v>
      </c>
      <c r="B190" s="6">
        <v>89.220000000000013</v>
      </c>
      <c r="C190" s="6">
        <f t="shared" si="12"/>
        <v>106.66</v>
      </c>
      <c r="D190" s="6">
        <f t="shared" si="13"/>
        <v>119.07333333333334</v>
      </c>
      <c r="E190" s="6">
        <f t="shared" si="14"/>
        <v>113.815</v>
      </c>
      <c r="F190" s="6">
        <f t="shared" si="11"/>
        <v>17798.911165208174</v>
      </c>
    </row>
    <row r="191" spans="1:6">
      <c r="A191" s="1">
        <v>40210</v>
      </c>
      <c r="B191" s="6">
        <v>127.27</v>
      </c>
      <c r="C191" s="6">
        <f t="shared" si="12"/>
        <v>108.245</v>
      </c>
      <c r="D191" s="6">
        <f t="shared" si="13"/>
        <v>113.52999999999999</v>
      </c>
      <c r="E191" s="6">
        <f t="shared" si="14"/>
        <v>121.1225</v>
      </c>
      <c r="F191" s="6">
        <f t="shared" si="11"/>
        <v>17926.181165208174</v>
      </c>
    </row>
    <row r="192" spans="1:6">
      <c r="A192" s="1">
        <v>40211</v>
      </c>
      <c r="B192" s="6">
        <v>96.31782945736434</v>
      </c>
      <c r="C192" s="6">
        <f t="shared" si="12"/>
        <v>111.79391472868217</v>
      </c>
      <c r="D192" s="6">
        <f t="shared" si="13"/>
        <v>104.26927648578811</v>
      </c>
      <c r="E192" s="6">
        <f t="shared" si="14"/>
        <v>109.22695736434108</v>
      </c>
      <c r="F192" s="6">
        <f t="shared" si="11"/>
        <v>18022.498994665537</v>
      </c>
    </row>
    <row r="193" spans="1:8">
      <c r="A193" s="1">
        <v>40212</v>
      </c>
      <c r="B193" s="6">
        <v>171.89664082687335</v>
      </c>
      <c r="C193" s="6">
        <f t="shared" si="12"/>
        <v>134.10723514211884</v>
      </c>
      <c r="D193" s="6">
        <f t="shared" si="13"/>
        <v>131.82815676141254</v>
      </c>
      <c r="E193" s="6">
        <f t="shared" si="14"/>
        <v>121.17611757105942</v>
      </c>
      <c r="F193" s="6">
        <f t="shared" si="11"/>
        <v>18194.395635492408</v>
      </c>
    </row>
    <row r="194" spans="1:8">
      <c r="A194" s="1">
        <v>40213</v>
      </c>
      <c r="B194" s="6">
        <v>137.20930232558138</v>
      </c>
      <c r="C194" s="6">
        <f t="shared" si="12"/>
        <v>154.55297157622738</v>
      </c>
      <c r="D194" s="6">
        <f t="shared" si="13"/>
        <v>135.14125753660633</v>
      </c>
      <c r="E194" s="6">
        <f t="shared" si="14"/>
        <v>133.17344315245475</v>
      </c>
      <c r="F194" s="6">
        <f t="shared" si="11"/>
        <v>18331.604937817989</v>
      </c>
    </row>
    <row r="195" spans="1:8">
      <c r="A195" s="1">
        <v>40214</v>
      </c>
      <c r="B195" s="6">
        <v>80.209302325581405</v>
      </c>
      <c r="C195" s="6">
        <f t="shared" si="12"/>
        <v>108.70930232558139</v>
      </c>
      <c r="D195" s="6">
        <f t="shared" si="13"/>
        <v>129.77174849267871</v>
      </c>
      <c r="E195" s="6">
        <f t="shared" si="14"/>
        <v>121.40826873385011</v>
      </c>
      <c r="F195" s="6">
        <f t="shared" si="11"/>
        <v>18411.814240143569</v>
      </c>
      <c r="H195" s="6"/>
    </row>
    <row r="196" spans="1:8">
      <c r="A196" s="1">
        <v>40215</v>
      </c>
      <c r="B196" s="6">
        <v>69.315245478036175</v>
      </c>
      <c r="C196" s="6">
        <f t="shared" si="12"/>
        <v>74.762273901808783</v>
      </c>
      <c r="D196" s="6">
        <f t="shared" si="13"/>
        <v>95.577950043066323</v>
      </c>
      <c r="E196" s="6">
        <f t="shared" si="14"/>
        <v>114.65762273901808</v>
      </c>
      <c r="F196" s="6">
        <f t="shared" ref="F196:F259" si="15">F195+B196</f>
        <v>18481.129485621605</v>
      </c>
    </row>
    <row r="197" spans="1:8">
      <c r="A197" s="1">
        <v>40216</v>
      </c>
      <c r="B197" s="6">
        <v>86.17571059431522</v>
      </c>
      <c r="C197" s="6">
        <f t="shared" si="12"/>
        <v>77.745478036175697</v>
      </c>
      <c r="D197" s="6">
        <f t="shared" si="13"/>
        <v>78.566752799310919</v>
      </c>
      <c r="E197" s="6">
        <f t="shared" si="14"/>
        <v>93.227390180878544</v>
      </c>
      <c r="F197" s="6">
        <f t="shared" si="15"/>
        <v>18567.305196215919</v>
      </c>
    </row>
    <row r="198" spans="1:8">
      <c r="A198" s="1">
        <v>40217</v>
      </c>
      <c r="B198" s="6">
        <v>166.75710594315248</v>
      </c>
      <c r="C198" s="6">
        <f t="shared" si="12"/>
        <v>126.46640826873386</v>
      </c>
      <c r="D198" s="6">
        <f t="shared" si="13"/>
        <v>107.41602067183463</v>
      </c>
      <c r="E198" s="6">
        <f t="shared" si="14"/>
        <v>100.61434108527132</v>
      </c>
      <c r="F198" s="6">
        <f t="shared" si="15"/>
        <v>18734.062302159073</v>
      </c>
    </row>
    <row r="199" spans="1:8">
      <c r="A199" s="1">
        <v>40218</v>
      </c>
      <c r="B199" s="6">
        <v>94.684754521963811</v>
      </c>
      <c r="C199" s="6">
        <f t="shared" si="12"/>
        <v>130.72093023255815</v>
      </c>
      <c r="D199" s="6">
        <f t="shared" si="13"/>
        <v>115.87252368647717</v>
      </c>
      <c r="E199" s="6">
        <f t="shared" si="14"/>
        <v>104.23320413436693</v>
      </c>
      <c r="F199" s="6">
        <f t="shared" si="15"/>
        <v>18828.747056681037</v>
      </c>
    </row>
    <row r="200" spans="1:8">
      <c r="A200" s="1">
        <v>40219</v>
      </c>
      <c r="B200" s="6">
        <v>92.700258397932828</v>
      </c>
      <c r="C200" s="6">
        <f t="shared" si="12"/>
        <v>93.692506459948319</v>
      </c>
      <c r="D200" s="6">
        <f t="shared" si="13"/>
        <v>118.04737295434971</v>
      </c>
      <c r="E200" s="6">
        <f t="shared" si="14"/>
        <v>110.07945736434108</v>
      </c>
      <c r="F200" s="6">
        <f t="shared" si="15"/>
        <v>18921.447315078971</v>
      </c>
    </row>
    <row r="201" spans="1:8">
      <c r="A201" s="1">
        <v>40220</v>
      </c>
      <c r="B201" s="46">
        <f>Argentina!B80-2330.8</f>
        <v>54.780361757105766</v>
      </c>
      <c r="C201" s="6">
        <f t="shared" si="12"/>
        <v>73.740310077519297</v>
      </c>
      <c r="D201" s="6">
        <f t="shared" si="13"/>
        <v>80.721791559000806</v>
      </c>
      <c r="E201" s="6">
        <f t="shared" si="14"/>
        <v>102.23062015503872</v>
      </c>
      <c r="F201" s="6">
        <f t="shared" si="15"/>
        <v>18976.227676836075</v>
      </c>
    </row>
    <row r="202" spans="1:8">
      <c r="A202" s="1">
        <v>40221</v>
      </c>
      <c r="B202" s="6">
        <v>2.604166666666667</v>
      </c>
      <c r="C202" s="6">
        <f t="shared" si="12"/>
        <v>28.692264211886215</v>
      </c>
      <c r="D202" s="6">
        <f t="shared" si="13"/>
        <v>50.028262273901753</v>
      </c>
      <c r="E202" s="6">
        <f t="shared" si="14"/>
        <v>61.192385335917265</v>
      </c>
      <c r="F202" s="6">
        <f t="shared" si="15"/>
        <v>18978.831843502743</v>
      </c>
    </row>
    <row r="203" spans="1:8">
      <c r="A203" s="1">
        <v>40222</v>
      </c>
      <c r="B203" s="46">
        <f>408.604166666667-400</f>
        <v>8.6041666666670267</v>
      </c>
      <c r="C203" s="6">
        <f t="shared" si="12"/>
        <v>5.6041666666668473</v>
      </c>
      <c r="D203" s="6">
        <f t="shared" si="13"/>
        <v>21.996231696813151</v>
      </c>
      <c r="E203" s="6">
        <f t="shared" si="14"/>
        <v>39.672238372093069</v>
      </c>
      <c r="F203" s="6">
        <f t="shared" si="15"/>
        <v>18987.436010169411</v>
      </c>
    </row>
    <row r="204" spans="1:8">
      <c r="A204" s="1">
        <v>40223</v>
      </c>
      <c r="B204" s="6">
        <v>179.94416666666669</v>
      </c>
      <c r="C204" s="6">
        <f t="shared" si="12"/>
        <v>94.274166666666858</v>
      </c>
      <c r="D204" s="6">
        <f t="shared" si="13"/>
        <v>63.717500000000122</v>
      </c>
      <c r="E204" s="6">
        <f t="shared" si="14"/>
        <v>61.483215439276535</v>
      </c>
      <c r="F204" s="6">
        <f t="shared" si="15"/>
        <v>19167.380176836079</v>
      </c>
    </row>
    <row r="205" spans="1:8">
      <c r="A205" s="1">
        <v>40224</v>
      </c>
      <c r="B205" s="6">
        <v>59.104166666666664</v>
      </c>
      <c r="C205" s="6">
        <f t="shared" si="12"/>
        <v>119.52416666666667</v>
      </c>
      <c r="D205" s="6">
        <f t="shared" si="13"/>
        <v>82.550833333333458</v>
      </c>
      <c r="E205" s="6">
        <f t="shared" si="14"/>
        <v>62.564166666666758</v>
      </c>
      <c r="F205" s="6">
        <f t="shared" si="15"/>
        <v>19226.484343502747</v>
      </c>
    </row>
    <row r="206" spans="1:8">
      <c r="A206" s="1">
        <v>40225</v>
      </c>
      <c r="B206" s="6">
        <v>160.25416666666666</v>
      </c>
      <c r="C206" s="6">
        <f t="shared" si="12"/>
        <v>109.67916666666666</v>
      </c>
      <c r="D206" s="6">
        <f t="shared" si="13"/>
        <v>133.10083333333333</v>
      </c>
      <c r="E206" s="6">
        <f t="shared" si="14"/>
        <v>101.97666666666676</v>
      </c>
      <c r="F206" s="6">
        <f t="shared" si="15"/>
        <v>19386.738510169413</v>
      </c>
    </row>
    <row r="207" spans="1:8">
      <c r="A207" s="1">
        <v>40226</v>
      </c>
      <c r="B207" s="6">
        <v>84.604166666666671</v>
      </c>
      <c r="C207" s="6">
        <f t="shared" si="12"/>
        <v>122.42916666666667</v>
      </c>
      <c r="D207" s="6">
        <f t="shared" si="13"/>
        <v>101.32083333333333</v>
      </c>
      <c r="E207" s="6">
        <f t="shared" si="14"/>
        <v>120.97666666666667</v>
      </c>
      <c r="F207" s="6">
        <f t="shared" si="15"/>
        <v>19471.34267683608</v>
      </c>
    </row>
    <row r="208" spans="1:8">
      <c r="A208" s="1">
        <v>40227</v>
      </c>
      <c r="B208" s="6">
        <v>2.604166666666667</v>
      </c>
      <c r="C208" s="6">
        <f t="shared" si="12"/>
        <v>43.604166666666671</v>
      </c>
      <c r="D208" s="6">
        <f t="shared" si="13"/>
        <v>82.487499999999997</v>
      </c>
      <c r="E208" s="6">
        <f t="shared" si="14"/>
        <v>76.641666666666666</v>
      </c>
      <c r="F208" s="6">
        <f t="shared" si="15"/>
        <v>19473.946843502748</v>
      </c>
    </row>
    <row r="209" spans="1:6">
      <c r="A209" s="1">
        <v>40228</v>
      </c>
      <c r="B209" s="6">
        <v>37.984166666666667</v>
      </c>
      <c r="C209" s="6">
        <f t="shared" si="12"/>
        <v>20.294166666666666</v>
      </c>
      <c r="D209" s="6">
        <f t="shared" si="13"/>
        <v>41.730833333333337</v>
      </c>
      <c r="E209" s="6">
        <f t="shared" si="14"/>
        <v>71.361666666666665</v>
      </c>
      <c r="F209" s="6">
        <f t="shared" si="15"/>
        <v>19511.931010169414</v>
      </c>
    </row>
    <row r="210" spans="1:6">
      <c r="A210" s="1">
        <v>40229</v>
      </c>
      <c r="B210" s="6">
        <v>2.604166666666667</v>
      </c>
      <c r="C210" s="6">
        <f t="shared" si="12"/>
        <v>20.294166666666666</v>
      </c>
      <c r="D210" s="6">
        <f t="shared" si="13"/>
        <v>14.397499999999999</v>
      </c>
      <c r="E210" s="6">
        <f t="shared" si="14"/>
        <v>31.94916666666667</v>
      </c>
      <c r="F210" s="6">
        <f t="shared" si="15"/>
        <v>19514.535176836082</v>
      </c>
    </row>
    <row r="211" spans="1:6">
      <c r="A211" s="1">
        <v>40230</v>
      </c>
      <c r="B211" s="6">
        <v>47.814166666666672</v>
      </c>
      <c r="C211" s="6">
        <f t="shared" si="12"/>
        <v>25.209166666666668</v>
      </c>
      <c r="D211" s="6">
        <f t="shared" si="13"/>
        <v>29.467500000000001</v>
      </c>
      <c r="E211" s="6">
        <f t="shared" si="14"/>
        <v>22.751666666666665</v>
      </c>
      <c r="F211" s="6">
        <f t="shared" si="15"/>
        <v>19562.349343502749</v>
      </c>
    </row>
    <row r="212" spans="1:6">
      <c r="A212" s="1">
        <v>40231</v>
      </c>
      <c r="B212" s="6">
        <v>19.104166666666668</v>
      </c>
      <c r="C212" s="6">
        <f t="shared" si="12"/>
        <v>33.459166666666668</v>
      </c>
      <c r="D212" s="6">
        <f t="shared" si="13"/>
        <v>23.174166666666668</v>
      </c>
      <c r="E212" s="6">
        <f t="shared" si="14"/>
        <v>26.876666666666669</v>
      </c>
      <c r="F212" s="6">
        <f t="shared" si="15"/>
        <v>19581.453510169416</v>
      </c>
    </row>
    <row r="213" spans="1:6">
      <c r="A213" s="1">
        <v>40232</v>
      </c>
      <c r="B213" s="46">
        <f>413.397932816537-262</f>
        <v>151.39793281653698</v>
      </c>
      <c r="C213" s="6">
        <f t="shared" si="12"/>
        <v>85.251049741601818</v>
      </c>
      <c r="D213" s="6">
        <f t="shared" si="13"/>
        <v>72.772088716623443</v>
      </c>
      <c r="E213" s="6">
        <f t="shared" si="14"/>
        <v>55.230108204134247</v>
      </c>
      <c r="F213" s="6">
        <f t="shared" si="15"/>
        <v>19732.851442985953</v>
      </c>
    </row>
    <row r="214" spans="1:6">
      <c r="A214" s="1">
        <v>40233</v>
      </c>
      <c r="B214" s="6">
        <v>80.21963824289405</v>
      </c>
      <c r="C214" s="6">
        <f t="shared" si="12"/>
        <v>115.80878552971552</v>
      </c>
      <c r="D214" s="6">
        <f t="shared" si="13"/>
        <v>83.573912575365895</v>
      </c>
      <c r="E214" s="6">
        <f t="shared" si="14"/>
        <v>74.633976098191098</v>
      </c>
      <c r="F214" s="6">
        <f t="shared" si="15"/>
        <v>19813.071081228849</v>
      </c>
    </row>
    <row r="215" spans="1:6">
      <c r="A215" s="1">
        <v>40234</v>
      </c>
      <c r="B215" s="6">
        <v>99.887829457364333</v>
      </c>
      <c r="C215" s="6">
        <f t="shared" si="12"/>
        <v>90.053733850129191</v>
      </c>
      <c r="D215" s="6">
        <f t="shared" si="13"/>
        <v>110.50180017226512</v>
      </c>
      <c r="E215" s="6">
        <f t="shared" si="14"/>
        <v>87.652391795865498</v>
      </c>
      <c r="F215" s="6">
        <f t="shared" si="15"/>
        <v>19912.958910686215</v>
      </c>
    </row>
    <row r="216" spans="1:6">
      <c r="A216" s="1">
        <v>40235</v>
      </c>
      <c r="B216" s="6">
        <v>48.18240310077519</v>
      </c>
      <c r="C216" s="6">
        <f t="shared" si="12"/>
        <v>74.035116279069769</v>
      </c>
      <c r="D216" s="6">
        <f t="shared" si="13"/>
        <v>76.096623600344529</v>
      </c>
      <c r="E216" s="6">
        <f t="shared" si="14"/>
        <v>94.921950904392645</v>
      </c>
      <c r="F216" s="6">
        <f t="shared" si="15"/>
        <v>19961.141313786989</v>
      </c>
    </row>
    <row r="217" spans="1:6">
      <c r="A217" s="1">
        <v>40236</v>
      </c>
      <c r="B217" s="6">
        <v>58.28576227390181</v>
      </c>
      <c r="C217" s="6">
        <f t="shared" ref="C217:C280" si="16">AVERAGE(B216:B217)</f>
        <v>53.2340826873385</v>
      </c>
      <c r="D217" s="6">
        <f t="shared" ref="D217:D280" si="17">AVERAGE(B215:B217)</f>
        <v>68.785331610680444</v>
      </c>
      <c r="E217" s="6">
        <f t="shared" ref="E217:E280" si="18">AVERAGE(B214:B217)</f>
        <v>71.643908268733838</v>
      </c>
      <c r="F217" s="6">
        <f t="shared" si="15"/>
        <v>20019.427076060892</v>
      </c>
    </row>
    <row r="218" spans="1:6">
      <c r="A218" s="1">
        <v>40237</v>
      </c>
      <c r="B218" s="6">
        <v>114.46147286821706</v>
      </c>
      <c r="C218" s="6">
        <f t="shared" si="16"/>
        <v>86.373617571059441</v>
      </c>
      <c r="D218" s="6">
        <f t="shared" si="17"/>
        <v>73.643212747631352</v>
      </c>
      <c r="E218" s="6">
        <f t="shared" si="18"/>
        <v>80.204366925064605</v>
      </c>
      <c r="F218" s="6">
        <f t="shared" si="15"/>
        <v>20133.88854892911</v>
      </c>
    </row>
    <row r="219" spans="1:6">
      <c r="A219" s="1">
        <v>40238</v>
      </c>
      <c r="B219" s="6">
        <v>114.61651162790696</v>
      </c>
      <c r="C219" s="6">
        <f t="shared" si="16"/>
        <v>114.53899224806202</v>
      </c>
      <c r="D219" s="6">
        <f t="shared" si="17"/>
        <v>95.787915590008609</v>
      </c>
      <c r="E219" s="6">
        <f t="shared" si="18"/>
        <v>83.886537467700251</v>
      </c>
      <c r="F219" s="6">
        <f t="shared" si="15"/>
        <v>20248.505060557018</v>
      </c>
    </row>
    <row r="220" spans="1:6">
      <c r="A220" s="1">
        <v>40239</v>
      </c>
      <c r="B220" s="6">
        <v>33.737958656330747</v>
      </c>
      <c r="C220" s="6">
        <f t="shared" si="16"/>
        <v>74.17723514211886</v>
      </c>
      <c r="D220" s="6">
        <f t="shared" si="17"/>
        <v>87.605314384151598</v>
      </c>
      <c r="E220" s="6">
        <f t="shared" si="18"/>
        <v>80.275426356589151</v>
      </c>
      <c r="F220" s="6">
        <f t="shared" si="15"/>
        <v>20282.243019213347</v>
      </c>
    </row>
    <row r="221" spans="1:6">
      <c r="A221" s="1">
        <v>40240</v>
      </c>
      <c r="B221" s="6">
        <v>70.533824289405686</v>
      </c>
      <c r="C221" s="6">
        <f t="shared" si="16"/>
        <v>52.135891472868217</v>
      </c>
      <c r="D221" s="6">
        <f t="shared" si="17"/>
        <v>72.96276485788114</v>
      </c>
      <c r="E221" s="6">
        <f t="shared" si="18"/>
        <v>83.33744186046512</v>
      </c>
      <c r="F221" s="6">
        <f t="shared" si="15"/>
        <v>20352.776843502754</v>
      </c>
    </row>
    <row r="222" spans="1:6">
      <c r="A222" s="1">
        <v>40241</v>
      </c>
      <c r="B222" s="6">
        <v>103.20413436692508</v>
      </c>
      <c r="C222" s="6">
        <f t="shared" si="16"/>
        <v>86.868979328165381</v>
      </c>
      <c r="D222" s="6">
        <f t="shared" si="17"/>
        <v>69.158639104220512</v>
      </c>
      <c r="E222" s="6">
        <f t="shared" si="18"/>
        <v>80.52310723514212</v>
      </c>
      <c r="F222" s="6">
        <f t="shared" si="15"/>
        <v>20455.98097786968</v>
      </c>
    </row>
    <row r="223" spans="1:6">
      <c r="A223" s="1">
        <v>40242</v>
      </c>
      <c r="B223" s="6">
        <v>26.614987080103361</v>
      </c>
      <c r="C223" s="6">
        <f t="shared" si="16"/>
        <v>64.909560723514218</v>
      </c>
      <c r="D223" s="6">
        <f t="shared" si="17"/>
        <v>66.784315245478041</v>
      </c>
      <c r="E223" s="6">
        <f t="shared" si="18"/>
        <v>58.522726098191221</v>
      </c>
      <c r="F223" s="6">
        <f t="shared" si="15"/>
        <v>20482.595964949782</v>
      </c>
    </row>
    <row r="224" spans="1:6">
      <c r="A224" s="1">
        <v>40243</v>
      </c>
      <c r="B224" s="6">
        <v>88.012919896640824</v>
      </c>
      <c r="C224" s="6">
        <f t="shared" si="16"/>
        <v>57.313953488372093</v>
      </c>
      <c r="D224" s="6">
        <f t="shared" si="17"/>
        <v>72.610680447889749</v>
      </c>
      <c r="E224" s="6">
        <f t="shared" si="18"/>
        <v>72.09146640826873</v>
      </c>
      <c r="F224" s="6">
        <f t="shared" si="15"/>
        <v>20570.608884846424</v>
      </c>
    </row>
    <row r="225" spans="1:6">
      <c r="A225" s="1">
        <v>40244</v>
      </c>
      <c r="B225" s="6">
        <v>134.56072351421187</v>
      </c>
      <c r="C225" s="6">
        <f t="shared" si="16"/>
        <v>111.28682170542635</v>
      </c>
      <c r="D225" s="6">
        <f t="shared" si="17"/>
        <v>83.062876830318686</v>
      </c>
      <c r="E225" s="6">
        <f t="shared" si="18"/>
        <v>88.09819121447029</v>
      </c>
      <c r="F225" s="6">
        <f t="shared" si="15"/>
        <v>20705.169608360637</v>
      </c>
    </row>
    <row r="226" spans="1:6">
      <c r="A226" s="1">
        <v>40245</v>
      </c>
      <c r="B226" s="6">
        <v>109.0439276485788</v>
      </c>
      <c r="C226" s="6">
        <f t="shared" si="16"/>
        <v>121.80232558139534</v>
      </c>
      <c r="D226" s="6">
        <f t="shared" si="17"/>
        <v>110.53919035314384</v>
      </c>
      <c r="E226" s="6">
        <f t="shared" si="18"/>
        <v>89.558139534883708</v>
      </c>
      <c r="F226" s="6">
        <f t="shared" si="15"/>
        <v>20814.213536009214</v>
      </c>
    </row>
    <row r="227" spans="1:6">
      <c r="A227" s="1">
        <v>40246</v>
      </c>
      <c r="B227" s="6">
        <v>28.423772609819121</v>
      </c>
      <c r="C227" s="6">
        <f t="shared" si="16"/>
        <v>68.733850129198956</v>
      </c>
      <c r="D227" s="6">
        <f t="shared" si="17"/>
        <v>90.676141257536599</v>
      </c>
      <c r="E227" s="6">
        <f t="shared" si="18"/>
        <v>90.010335917312659</v>
      </c>
      <c r="F227" s="6">
        <f t="shared" si="15"/>
        <v>20842.637308619032</v>
      </c>
    </row>
    <row r="228" spans="1:6">
      <c r="A228" s="1">
        <v>40247</v>
      </c>
      <c r="B228" s="6">
        <v>107.63565891472868</v>
      </c>
      <c r="C228" s="6">
        <f t="shared" si="16"/>
        <v>68.029715762273895</v>
      </c>
      <c r="D228" s="6">
        <f t="shared" si="17"/>
        <v>81.70111972437553</v>
      </c>
      <c r="E228" s="6">
        <f t="shared" si="18"/>
        <v>94.916020671834616</v>
      </c>
      <c r="F228" s="6">
        <f t="shared" si="15"/>
        <v>20950.272967533761</v>
      </c>
    </row>
    <row r="229" spans="1:6">
      <c r="A229" s="1">
        <v>40248</v>
      </c>
      <c r="B229" s="6">
        <v>139.79328165374676</v>
      </c>
      <c r="C229" s="6">
        <f t="shared" si="16"/>
        <v>123.71447028423772</v>
      </c>
      <c r="D229" s="6">
        <f t="shared" si="17"/>
        <v>91.950904392764855</v>
      </c>
      <c r="E229" s="6">
        <f t="shared" si="18"/>
        <v>96.224160206718338</v>
      </c>
      <c r="F229" s="6">
        <f t="shared" si="15"/>
        <v>21090.066249187508</v>
      </c>
    </row>
    <row r="230" spans="1:6">
      <c r="A230" s="1">
        <v>40249</v>
      </c>
      <c r="B230" s="6">
        <v>0</v>
      </c>
      <c r="C230" s="6">
        <f t="shared" si="16"/>
        <v>69.89664082687338</v>
      </c>
      <c r="D230" s="6">
        <f t="shared" si="17"/>
        <v>82.476313522825151</v>
      </c>
      <c r="E230" s="6">
        <f t="shared" si="18"/>
        <v>68.963178294573638</v>
      </c>
      <c r="F230" s="6">
        <f t="shared" si="15"/>
        <v>21090.066249187508</v>
      </c>
    </row>
    <row r="231" spans="1:6">
      <c r="A231" s="1">
        <v>40250</v>
      </c>
      <c r="B231" s="6">
        <v>85.142118863049092</v>
      </c>
      <c r="C231" s="6">
        <f t="shared" si="16"/>
        <v>42.571059431524546</v>
      </c>
      <c r="D231" s="6">
        <f t="shared" si="17"/>
        <v>74.978466838931951</v>
      </c>
      <c r="E231" s="6">
        <f t="shared" si="18"/>
        <v>83.142764857881133</v>
      </c>
      <c r="F231" s="6">
        <f t="shared" si="15"/>
        <v>21175.208368050557</v>
      </c>
    </row>
    <row r="232" spans="1:6">
      <c r="A232" s="1">
        <v>40251</v>
      </c>
      <c r="B232" s="6">
        <v>98.139534883720913</v>
      </c>
      <c r="C232" s="6">
        <f t="shared" si="16"/>
        <v>91.640826873385009</v>
      </c>
      <c r="D232" s="6">
        <f t="shared" si="17"/>
        <v>61.093884582256671</v>
      </c>
      <c r="E232" s="6">
        <f t="shared" si="18"/>
        <v>80.768733850129195</v>
      </c>
      <c r="F232" s="6">
        <f t="shared" si="15"/>
        <v>21273.347902934278</v>
      </c>
    </row>
    <row r="233" spans="1:6">
      <c r="A233" s="1">
        <v>40252</v>
      </c>
      <c r="B233" s="6">
        <v>75.968992248062023</v>
      </c>
      <c r="C233" s="6">
        <f t="shared" si="16"/>
        <v>87.054263565891461</v>
      </c>
      <c r="D233" s="6">
        <f t="shared" si="17"/>
        <v>86.416881998277347</v>
      </c>
      <c r="E233" s="6">
        <f t="shared" si="18"/>
        <v>64.81266149870801</v>
      </c>
      <c r="F233" s="6">
        <f t="shared" si="15"/>
        <v>21349.316895182339</v>
      </c>
    </row>
    <row r="234" spans="1:6">
      <c r="A234" s="1">
        <v>40253</v>
      </c>
      <c r="B234" s="6">
        <v>125.19379844961242</v>
      </c>
      <c r="C234" s="6">
        <f t="shared" si="16"/>
        <v>100.58139534883722</v>
      </c>
      <c r="D234" s="6">
        <f t="shared" si="17"/>
        <v>99.767441860465112</v>
      </c>
      <c r="E234" s="6">
        <f t="shared" si="18"/>
        <v>96.111111111111114</v>
      </c>
      <c r="F234" s="6">
        <f t="shared" si="15"/>
        <v>21474.51069363195</v>
      </c>
    </row>
    <row r="235" spans="1:6">
      <c r="A235" s="1">
        <v>40254</v>
      </c>
      <c r="B235" s="6">
        <v>162.27390180878552</v>
      </c>
      <c r="C235" s="6">
        <f t="shared" si="16"/>
        <v>143.73385012919897</v>
      </c>
      <c r="D235" s="6">
        <f t="shared" si="17"/>
        <v>121.14556416881999</v>
      </c>
      <c r="E235" s="6">
        <f t="shared" si="18"/>
        <v>115.39405684754522</v>
      </c>
      <c r="F235" s="6">
        <f t="shared" si="15"/>
        <v>21636.784595440735</v>
      </c>
    </row>
    <row r="236" spans="1:6">
      <c r="A236" s="1">
        <v>40255</v>
      </c>
      <c r="B236" s="6">
        <v>77.2609819121447</v>
      </c>
      <c r="C236" s="6">
        <f t="shared" si="16"/>
        <v>119.76744186046511</v>
      </c>
      <c r="D236" s="6">
        <f t="shared" si="17"/>
        <v>121.57622739018088</v>
      </c>
      <c r="E236" s="6">
        <f t="shared" si="18"/>
        <v>110.17441860465117</v>
      </c>
      <c r="F236" s="6">
        <f t="shared" si="15"/>
        <v>21714.045577352881</v>
      </c>
    </row>
    <row r="237" spans="1:6">
      <c r="A237" s="1">
        <v>40256</v>
      </c>
      <c r="B237" s="6">
        <v>78.036175710594321</v>
      </c>
      <c r="C237" s="6">
        <f t="shared" si="16"/>
        <v>77.648578811369504</v>
      </c>
      <c r="D237" s="6">
        <f t="shared" si="17"/>
        <v>105.85701981050818</v>
      </c>
      <c r="E237" s="6">
        <f t="shared" si="18"/>
        <v>110.69121447028424</v>
      </c>
      <c r="F237" s="6">
        <f t="shared" si="15"/>
        <v>21792.081753063474</v>
      </c>
    </row>
    <row r="238" spans="1:6">
      <c r="A238" s="1">
        <v>40257</v>
      </c>
      <c r="B238" s="6">
        <v>131.55038759689924</v>
      </c>
      <c r="C238" s="6">
        <f t="shared" si="16"/>
        <v>104.79328165374679</v>
      </c>
      <c r="D238" s="6">
        <f t="shared" si="17"/>
        <v>95.615848406546093</v>
      </c>
      <c r="E238" s="6">
        <f t="shared" si="18"/>
        <v>112.28036175710594</v>
      </c>
      <c r="F238" s="6">
        <f t="shared" si="15"/>
        <v>21923.632140660375</v>
      </c>
    </row>
    <row r="239" spans="1:6">
      <c r="A239" s="1">
        <v>40258</v>
      </c>
      <c r="B239" s="6">
        <v>71.439276485788099</v>
      </c>
      <c r="C239" s="6">
        <f t="shared" si="16"/>
        <v>101.49483204134367</v>
      </c>
      <c r="D239" s="6">
        <f t="shared" si="17"/>
        <v>93.675279931093883</v>
      </c>
      <c r="E239" s="6">
        <f t="shared" si="18"/>
        <v>89.571705426356601</v>
      </c>
      <c r="F239" s="6">
        <f t="shared" si="15"/>
        <v>21995.071417146162</v>
      </c>
    </row>
    <row r="240" spans="1:6">
      <c r="A240" s="1">
        <v>40259</v>
      </c>
      <c r="B240" s="6">
        <v>50.387596899224803</v>
      </c>
      <c r="C240" s="6">
        <f t="shared" si="16"/>
        <v>60.913436692506451</v>
      </c>
      <c r="D240" s="6">
        <f t="shared" si="17"/>
        <v>84.459086993970715</v>
      </c>
      <c r="E240" s="6">
        <f t="shared" si="18"/>
        <v>82.85335917312662</v>
      </c>
      <c r="F240" s="6">
        <f t="shared" si="15"/>
        <v>22045.459014045387</v>
      </c>
    </row>
    <row r="241" spans="1:6">
      <c r="A241" s="1">
        <v>40260</v>
      </c>
      <c r="B241" s="46">
        <f>452.434108527132-413.44</f>
        <v>38.994108527132028</v>
      </c>
      <c r="C241" s="6">
        <f t="shared" si="16"/>
        <v>44.690852713178415</v>
      </c>
      <c r="D241" s="6">
        <f t="shared" si="17"/>
        <v>53.606993970714974</v>
      </c>
      <c r="E241" s="6">
        <f t="shared" si="18"/>
        <v>73.092842377261036</v>
      </c>
      <c r="F241" s="6">
        <f t="shared" si="15"/>
        <v>22084.453122572519</v>
      </c>
    </row>
    <row r="242" spans="1:6">
      <c r="A242" s="1">
        <v>40261</v>
      </c>
      <c r="B242" s="6">
        <v>63.565891472868216</v>
      </c>
      <c r="C242" s="6">
        <f t="shared" si="16"/>
        <v>51.280000000000122</v>
      </c>
      <c r="D242" s="6">
        <f t="shared" si="17"/>
        <v>50.982532299741685</v>
      </c>
      <c r="E242" s="6">
        <f t="shared" si="18"/>
        <v>56.096718346253283</v>
      </c>
      <c r="F242" s="6">
        <f t="shared" si="15"/>
        <v>22148.019014045385</v>
      </c>
    </row>
    <row r="243" spans="1:6">
      <c r="A243" s="1">
        <v>40262</v>
      </c>
      <c r="B243" s="6">
        <v>44.780361757105936</v>
      </c>
      <c r="C243" s="6">
        <f t="shared" si="16"/>
        <v>54.173126614987076</v>
      </c>
      <c r="D243" s="6">
        <f t="shared" si="17"/>
        <v>49.113453919035386</v>
      </c>
      <c r="E243" s="6">
        <f t="shared" si="18"/>
        <v>49.431989664082749</v>
      </c>
      <c r="F243" s="6">
        <f t="shared" si="15"/>
        <v>22192.79937580249</v>
      </c>
    </row>
    <row r="244" spans="1:6">
      <c r="A244" s="1">
        <v>40263</v>
      </c>
      <c r="B244" s="6">
        <v>63.95348837209302</v>
      </c>
      <c r="C244" s="6">
        <f t="shared" si="16"/>
        <v>54.366925064599478</v>
      </c>
      <c r="D244" s="6">
        <f t="shared" si="17"/>
        <v>57.43324720068906</v>
      </c>
      <c r="E244" s="6">
        <f t="shared" si="18"/>
        <v>52.8234625322998</v>
      </c>
      <c r="F244" s="6">
        <f t="shared" si="15"/>
        <v>22256.752864174581</v>
      </c>
    </row>
    <row r="245" spans="1:6">
      <c r="A245" s="1">
        <v>40264</v>
      </c>
      <c r="B245" s="6">
        <v>43.36434108527132</v>
      </c>
      <c r="C245" s="6">
        <f t="shared" si="16"/>
        <v>53.65891472868217</v>
      </c>
      <c r="D245" s="6">
        <f t="shared" si="17"/>
        <v>50.69939707149009</v>
      </c>
      <c r="E245" s="6">
        <f t="shared" si="18"/>
        <v>53.916020671834623</v>
      </c>
      <c r="F245" s="6">
        <f t="shared" si="15"/>
        <v>22300.117205259852</v>
      </c>
    </row>
    <row r="246" spans="1:6">
      <c r="A246" s="1">
        <v>40265</v>
      </c>
      <c r="B246" s="6">
        <v>39.276485788113689</v>
      </c>
      <c r="C246" s="6">
        <f t="shared" si="16"/>
        <v>41.320413436692505</v>
      </c>
      <c r="D246" s="6">
        <f t="shared" si="17"/>
        <v>48.864771748492672</v>
      </c>
      <c r="E246" s="6">
        <f t="shared" si="18"/>
        <v>47.843669250645988</v>
      </c>
      <c r="F246" s="6">
        <f t="shared" si="15"/>
        <v>22339.393691047964</v>
      </c>
    </row>
    <row r="247" spans="1:6">
      <c r="A247" s="1">
        <v>40266</v>
      </c>
      <c r="B247" s="6">
        <v>61.697674418604656</v>
      </c>
      <c r="C247" s="6">
        <f t="shared" si="16"/>
        <v>50.487080103359176</v>
      </c>
      <c r="D247" s="6">
        <f t="shared" si="17"/>
        <v>48.112833763996555</v>
      </c>
      <c r="E247" s="6">
        <f t="shared" si="18"/>
        <v>52.072997416020669</v>
      </c>
      <c r="F247" s="6">
        <f t="shared" si="15"/>
        <v>22401.091365466567</v>
      </c>
    </row>
    <row r="248" spans="1:6">
      <c r="A248" s="1">
        <v>40267</v>
      </c>
      <c r="B248" s="46">
        <f>701.082687338501-620.16</f>
        <v>80.922687338501078</v>
      </c>
      <c r="C248" s="6">
        <f t="shared" si="16"/>
        <v>71.31018087855287</v>
      </c>
      <c r="D248" s="6">
        <f t="shared" si="17"/>
        <v>60.632282515073143</v>
      </c>
      <c r="E248" s="6">
        <f t="shared" si="18"/>
        <v>56.315297157622688</v>
      </c>
      <c r="F248" s="6">
        <f t="shared" si="15"/>
        <v>22482.014052805069</v>
      </c>
    </row>
    <row r="249" spans="1:6">
      <c r="A249" s="1">
        <v>40268</v>
      </c>
      <c r="B249" s="6">
        <v>82.26</v>
      </c>
      <c r="C249" s="6">
        <f t="shared" si="16"/>
        <v>81.591343669250534</v>
      </c>
      <c r="D249" s="6">
        <f t="shared" si="17"/>
        <v>74.960120585701915</v>
      </c>
      <c r="E249" s="6">
        <f t="shared" si="18"/>
        <v>66.039211886304855</v>
      </c>
      <c r="F249" s="6">
        <f t="shared" si="15"/>
        <v>22564.274052805067</v>
      </c>
    </row>
    <row r="250" spans="1:6">
      <c r="A250" s="1">
        <v>40269</v>
      </c>
      <c r="B250" s="6">
        <v>67.954000000000008</v>
      </c>
      <c r="C250" s="6">
        <f t="shared" si="16"/>
        <v>75.106999999999999</v>
      </c>
      <c r="D250" s="6">
        <f t="shared" si="17"/>
        <v>77.045562446167025</v>
      </c>
      <c r="E250" s="6">
        <f t="shared" si="18"/>
        <v>73.208590439276435</v>
      </c>
      <c r="F250" s="6">
        <f t="shared" si="15"/>
        <v>22632.228052805069</v>
      </c>
    </row>
    <row r="251" spans="1:6">
      <c r="A251" s="1">
        <v>40270</v>
      </c>
      <c r="B251" s="6">
        <v>110.33074935400516</v>
      </c>
      <c r="C251" s="6">
        <f t="shared" si="16"/>
        <v>89.142374677002579</v>
      </c>
      <c r="D251" s="6">
        <f t="shared" si="17"/>
        <v>86.848249784668383</v>
      </c>
      <c r="E251" s="6">
        <f t="shared" si="18"/>
        <v>85.366859173126556</v>
      </c>
      <c r="F251" s="6">
        <f t="shared" si="15"/>
        <v>22742.558802159074</v>
      </c>
    </row>
    <row r="252" spans="1:6">
      <c r="A252" s="1">
        <v>40271</v>
      </c>
      <c r="B252" s="6">
        <v>134.69</v>
      </c>
      <c r="C252" s="6">
        <f t="shared" si="16"/>
        <v>122.51037467700257</v>
      </c>
      <c r="D252" s="6">
        <f t="shared" si="17"/>
        <v>104.32491645133506</v>
      </c>
      <c r="E252" s="6">
        <f t="shared" si="18"/>
        <v>98.808687338501286</v>
      </c>
      <c r="F252" s="6">
        <f t="shared" si="15"/>
        <v>22877.248802159073</v>
      </c>
    </row>
    <row r="253" spans="1:6">
      <c r="A253" s="1">
        <v>40272</v>
      </c>
      <c r="B253" s="6">
        <v>76.227390180878558</v>
      </c>
      <c r="C253" s="6">
        <f t="shared" si="16"/>
        <v>105.45869509043928</v>
      </c>
      <c r="D253" s="6">
        <f t="shared" si="17"/>
        <v>107.08271317829457</v>
      </c>
      <c r="E253" s="6">
        <f t="shared" si="18"/>
        <v>97.300534883720928</v>
      </c>
      <c r="F253" s="6">
        <f t="shared" si="15"/>
        <v>22953.476192339953</v>
      </c>
    </row>
    <row r="254" spans="1:6">
      <c r="A254" s="1">
        <v>40273</v>
      </c>
      <c r="B254" s="6">
        <v>104.65116279069767</v>
      </c>
      <c r="C254" s="6">
        <f t="shared" si="16"/>
        <v>90.439276485788113</v>
      </c>
      <c r="D254" s="6">
        <f t="shared" si="17"/>
        <v>105.18951765719207</v>
      </c>
      <c r="E254" s="6">
        <f t="shared" si="18"/>
        <v>106.47482558139535</v>
      </c>
      <c r="F254" s="6">
        <f t="shared" si="15"/>
        <v>23058.127355130651</v>
      </c>
    </row>
    <row r="255" spans="1:6">
      <c r="A255" s="1">
        <v>40274</v>
      </c>
      <c r="B255" s="6">
        <v>312.40310077519376</v>
      </c>
      <c r="C255" s="6">
        <f t="shared" si="16"/>
        <v>208.52713178294573</v>
      </c>
      <c r="D255" s="6">
        <f t="shared" si="17"/>
        <v>164.42721791558998</v>
      </c>
      <c r="E255" s="6">
        <f t="shared" si="18"/>
        <v>156.9929134366925</v>
      </c>
      <c r="F255" s="6">
        <f t="shared" si="15"/>
        <v>23370.530455905846</v>
      </c>
    </row>
    <row r="256" spans="1:6">
      <c r="A256" s="1">
        <v>40275</v>
      </c>
      <c r="B256" s="6">
        <v>100.77519379844962</v>
      </c>
      <c r="C256" s="6">
        <f t="shared" si="16"/>
        <v>206.58914728682169</v>
      </c>
      <c r="D256" s="6">
        <f t="shared" si="17"/>
        <v>172.60981912144703</v>
      </c>
      <c r="E256" s="6">
        <f t="shared" si="18"/>
        <v>148.51421188630491</v>
      </c>
      <c r="F256" s="6">
        <f t="shared" si="15"/>
        <v>23471.305649704296</v>
      </c>
    </row>
    <row r="257" spans="1:6">
      <c r="A257" s="1">
        <v>40276</v>
      </c>
      <c r="B257" s="6">
        <v>112.46</v>
      </c>
      <c r="C257" s="6">
        <f t="shared" si="16"/>
        <v>106.61759689922481</v>
      </c>
      <c r="D257" s="6">
        <f t="shared" si="17"/>
        <v>175.21276485788113</v>
      </c>
      <c r="E257" s="6">
        <f t="shared" si="18"/>
        <v>157.57236434108529</v>
      </c>
      <c r="F257" s="6">
        <f t="shared" si="15"/>
        <v>23583.765649704295</v>
      </c>
    </row>
    <row r="258" spans="1:6">
      <c r="A258" s="1">
        <v>40277</v>
      </c>
      <c r="B258" s="6">
        <v>32</v>
      </c>
      <c r="C258" s="6">
        <f t="shared" si="16"/>
        <v>72.22999999999999</v>
      </c>
      <c r="D258" s="6">
        <f t="shared" si="17"/>
        <v>81.7450645994832</v>
      </c>
      <c r="E258" s="6">
        <f t="shared" si="18"/>
        <v>139.40957364341085</v>
      </c>
      <c r="F258" s="6">
        <f t="shared" si="15"/>
        <v>23615.765649704295</v>
      </c>
    </row>
    <row r="259" spans="1:6">
      <c r="A259" s="1">
        <v>40278</v>
      </c>
      <c r="B259" s="6">
        <v>-159.6</v>
      </c>
      <c r="C259" s="6">
        <f t="shared" si="16"/>
        <v>-63.8</v>
      </c>
      <c r="D259" s="6">
        <f t="shared" si="17"/>
        <v>-5.0466666666666713</v>
      </c>
      <c r="E259" s="6">
        <f t="shared" si="18"/>
        <v>21.408798449612405</v>
      </c>
      <c r="F259" s="6">
        <f t="shared" si="15"/>
        <v>23456.165649704297</v>
      </c>
    </row>
    <row r="260" spans="1:6">
      <c r="A260" s="1">
        <v>40279</v>
      </c>
      <c r="B260" s="6">
        <v>67.239999999999995</v>
      </c>
      <c r="C260" s="6">
        <f t="shared" si="16"/>
        <v>-46.18</v>
      </c>
      <c r="D260" s="6">
        <f t="shared" si="17"/>
        <v>-20.12</v>
      </c>
      <c r="E260" s="6">
        <f t="shared" si="18"/>
        <v>13.024999999999995</v>
      </c>
      <c r="F260" s="6">
        <f t="shared" ref="F260:F290" si="19">F259+B260</f>
        <v>23523.405649704298</v>
      </c>
    </row>
    <row r="261" spans="1:6">
      <c r="A261" s="1">
        <v>40280</v>
      </c>
      <c r="B261" s="46">
        <f>984.9-720</f>
        <v>264.89999999999998</v>
      </c>
      <c r="C261" s="6">
        <f t="shared" si="16"/>
        <v>166.07</v>
      </c>
      <c r="D261" s="6">
        <f t="shared" si="17"/>
        <v>57.513333333333321</v>
      </c>
      <c r="E261" s="6">
        <f t="shared" si="18"/>
        <v>51.134999999999991</v>
      </c>
      <c r="F261" s="6">
        <f t="shared" si="19"/>
        <v>23788.3056497043</v>
      </c>
    </row>
    <row r="262" spans="1:6">
      <c r="A262" s="1">
        <v>40281</v>
      </c>
      <c r="B262" s="6">
        <v>126.88</v>
      </c>
      <c r="C262" s="6">
        <f t="shared" si="16"/>
        <v>195.89</v>
      </c>
      <c r="D262" s="6">
        <f t="shared" si="17"/>
        <v>153.00666666666666</v>
      </c>
      <c r="E262" s="6">
        <f t="shared" si="18"/>
        <v>74.85499999999999</v>
      </c>
      <c r="F262" s="6">
        <f t="shared" si="19"/>
        <v>23915.185649704301</v>
      </c>
    </row>
    <row r="263" spans="1:6">
      <c r="A263" s="1">
        <v>40282</v>
      </c>
      <c r="B263" s="6">
        <v>55.297157622739022</v>
      </c>
      <c r="C263" s="6">
        <f t="shared" si="16"/>
        <v>91.088578811369501</v>
      </c>
      <c r="D263" s="6">
        <f t="shared" si="17"/>
        <v>149.02571920757967</v>
      </c>
      <c r="E263" s="6">
        <f t="shared" si="18"/>
        <v>128.57928940568476</v>
      </c>
      <c r="F263" s="6">
        <f t="shared" si="19"/>
        <v>23970.48280732704</v>
      </c>
    </row>
    <row r="264" spans="1:6">
      <c r="A264" s="1">
        <v>40283</v>
      </c>
      <c r="B264" s="6">
        <v>151.93798449612405</v>
      </c>
      <c r="C264" s="6">
        <f t="shared" si="16"/>
        <v>103.61757105943153</v>
      </c>
      <c r="D264" s="6">
        <f t="shared" si="17"/>
        <v>111.37171403962101</v>
      </c>
      <c r="E264" s="6">
        <f t="shared" si="18"/>
        <v>149.75378552971574</v>
      </c>
      <c r="F264" s="6">
        <f t="shared" si="19"/>
        <v>24122.420791823162</v>
      </c>
    </row>
    <row r="265" spans="1:6">
      <c r="A265" s="1">
        <v>40284</v>
      </c>
      <c r="B265" s="6">
        <v>123.28</v>
      </c>
      <c r="C265" s="6">
        <f t="shared" si="16"/>
        <v>137.60899224806201</v>
      </c>
      <c r="D265" s="6">
        <f t="shared" si="17"/>
        <v>110.17171403962102</v>
      </c>
      <c r="E265" s="6">
        <f t="shared" si="18"/>
        <v>114.34878552971577</v>
      </c>
      <c r="F265" s="6">
        <f t="shared" si="19"/>
        <v>24245.700791823161</v>
      </c>
    </row>
    <row r="266" spans="1:6">
      <c r="A266" s="1">
        <v>40285</v>
      </c>
      <c r="B266" s="6">
        <v>16</v>
      </c>
      <c r="C266" s="6">
        <f t="shared" si="16"/>
        <v>69.64</v>
      </c>
      <c r="D266" s="6">
        <f t="shared" si="17"/>
        <v>97.072661498708001</v>
      </c>
      <c r="E266" s="6">
        <f t="shared" si="18"/>
        <v>86.628785529715771</v>
      </c>
      <c r="F266" s="6">
        <f t="shared" si="19"/>
        <v>24261.700791823161</v>
      </c>
    </row>
    <row r="267" spans="1:6">
      <c r="A267" s="1">
        <v>40286</v>
      </c>
      <c r="B267" s="6">
        <v>65.599999999999994</v>
      </c>
      <c r="C267" s="6">
        <f t="shared" si="16"/>
        <v>40.799999999999997</v>
      </c>
      <c r="D267" s="6">
        <f t="shared" si="17"/>
        <v>68.293333333333337</v>
      </c>
      <c r="E267" s="6">
        <f t="shared" si="18"/>
        <v>89.20449612403101</v>
      </c>
      <c r="F267" s="6">
        <f t="shared" si="19"/>
        <v>24327.30079182316</v>
      </c>
    </row>
    <row r="268" spans="1:6">
      <c r="A268" s="1">
        <v>40287</v>
      </c>
      <c r="B268" s="6">
        <f>Chile!B228</f>
        <v>148.75</v>
      </c>
      <c r="C268" s="6">
        <f t="shared" si="16"/>
        <v>107.175</v>
      </c>
      <c r="D268" s="6">
        <f t="shared" si="17"/>
        <v>76.783333333333331</v>
      </c>
      <c r="E268" s="6">
        <f t="shared" si="18"/>
        <v>88.407499999999999</v>
      </c>
      <c r="F268" s="6">
        <f t="shared" si="19"/>
        <v>24476.05079182316</v>
      </c>
    </row>
    <row r="269" spans="1:6">
      <c r="A269" s="1">
        <v>40288</v>
      </c>
      <c r="B269" s="6">
        <f>Chile!B229</f>
        <v>148.75</v>
      </c>
      <c r="C269" s="6">
        <f t="shared" si="16"/>
        <v>148.75</v>
      </c>
      <c r="D269" s="6">
        <f t="shared" si="17"/>
        <v>121.03333333333335</v>
      </c>
      <c r="E269" s="6">
        <f t="shared" si="18"/>
        <v>94.775000000000006</v>
      </c>
      <c r="F269" s="6">
        <f t="shared" si="19"/>
        <v>24624.80079182316</v>
      </c>
    </row>
    <row r="270" spans="1:6">
      <c r="A270" s="1">
        <v>40289</v>
      </c>
      <c r="B270" s="6">
        <f>Chile!B230</f>
        <v>150.35</v>
      </c>
      <c r="C270" s="6">
        <f t="shared" si="16"/>
        <v>149.55000000000001</v>
      </c>
      <c r="D270" s="6">
        <f t="shared" si="17"/>
        <v>149.28333333333333</v>
      </c>
      <c r="E270" s="6">
        <f t="shared" si="18"/>
        <v>128.36250000000001</v>
      </c>
      <c r="F270" s="6">
        <f t="shared" si="19"/>
        <v>24775.150791823158</v>
      </c>
    </row>
    <row r="271" spans="1:6">
      <c r="A271" s="1">
        <v>40290</v>
      </c>
      <c r="B271" s="6">
        <f>Chile!B232</f>
        <v>162.75</v>
      </c>
      <c r="C271" s="6">
        <f t="shared" si="16"/>
        <v>156.55000000000001</v>
      </c>
      <c r="D271" s="6">
        <f t="shared" si="17"/>
        <v>153.95000000000002</v>
      </c>
      <c r="E271" s="6">
        <f t="shared" si="18"/>
        <v>152.65</v>
      </c>
      <c r="F271" s="6">
        <f t="shared" si="19"/>
        <v>24937.900791823158</v>
      </c>
    </row>
    <row r="272" spans="1:6">
      <c r="A272" s="1">
        <v>40291</v>
      </c>
      <c r="B272" s="6">
        <v>179.1</v>
      </c>
      <c r="C272" s="6">
        <f t="shared" si="16"/>
        <v>170.92500000000001</v>
      </c>
      <c r="D272" s="6">
        <f t="shared" si="17"/>
        <v>164.06666666666669</v>
      </c>
      <c r="E272" s="6">
        <f t="shared" si="18"/>
        <v>160.23750000000001</v>
      </c>
      <c r="F272" s="6">
        <f t="shared" si="19"/>
        <v>25117.000791823157</v>
      </c>
    </row>
    <row r="273" spans="1:6">
      <c r="A273" s="1">
        <v>40292</v>
      </c>
      <c r="B273" s="6">
        <v>172.31266149870802</v>
      </c>
      <c r="C273" s="6">
        <f t="shared" si="16"/>
        <v>175.70633074935401</v>
      </c>
      <c r="D273" s="6">
        <f t="shared" si="17"/>
        <v>171.38755383290268</v>
      </c>
      <c r="E273" s="6">
        <f t="shared" si="18"/>
        <v>166.12816537467702</v>
      </c>
      <c r="F273" s="6">
        <f t="shared" si="19"/>
        <v>25289.313453321865</v>
      </c>
    </row>
    <row r="274" spans="1:6">
      <c r="A274" s="1">
        <v>40293</v>
      </c>
      <c r="B274" s="6">
        <v>-204.26356589147284</v>
      </c>
      <c r="C274" s="6">
        <f t="shared" si="16"/>
        <v>-15.975452196382406</v>
      </c>
      <c r="D274" s="6">
        <f t="shared" si="17"/>
        <v>49.049698535745058</v>
      </c>
      <c r="E274" s="6">
        <f t="shared" si="18"/>
        <v>77.474773901808817</v>
      </c>
      <c r="F274" s="6">
        <f t="shared" si="19"/>
        <v>25085.049887430392</v>
      </c>
    </row>
    <row r="275" spans="1:6">
      <c r="A275" s="1">
        <v>40294</v>
      </c>
      <c r="B275" s="6">
        <v>-40.436692506459941</v>
      </c>
      <c r="C275" s="6">
        <f t="shared" si="16"/>
        <v>-122.35012919896639</v>
      </c>
      <c r="D275" s="6">
        <f t="shared" si="17"/>
        <v>-24.12919896640825</v>
      </c>
      <c r="E275" s="6">
        <f t="shared" si="18"/>
        <v>26.678100775193812</v>
      </c>
      <c r="F275" s="6">
        <f t="shared" si="19"/>
        <v>25044.613194923932</v>
      </c>
    </row>
    <row r="276" spans="1:6">
      <c r="A276" s="1">
        <v>40295</v>
      </c>
      <c r="B276" s="6">
        <v>156.57622739018083</v>
      </c>
      <c r="C276" s="6">
        <f t="shared" si="16"/>
        <v>58.069767441860449</v>
      </c>
      <c r="D276" s="6">
        <f t="shared" si="17"/>
        <v>-29.374677002583979</v>
      </c>
      <c r="E276" s="6">
        <f t="shared" si="18"/>
        <v>21.047157622739022</v>
      </c>
      <c r="F276" s="6">
        <f t="shared" si="19"/>
        <v>25201.189422314113</v>
      </c>
    </row>
    <row r="277" spans="1:6">
      <c r="A277" s="1">
        <v>40296</v>
      </c>
      <c r="B277" s="6">
        <v>112.91989664082686</v>
      </c>
      <c r="C277" s="6">
        <f t="shared" si="16"/>
        <v>134.74806201550385</v>
      </c>
      <c r="D277" s="6">
        <f t="shared" si="17"/>
        <v>76.353143841515916</v>
      </c>
      <c r="E277" s="6">
        <f t="shared" si="18"/>
        <v>6.1989664082687312</v>
      </c>
      <c r="F277" s="6">
        <f t="shared" si="19"/>
        <v>25314.109318954939</v>
      </c>
    </row>
    <row r="278" spans="1:6">
      <c r="A278" s="1">
        <v>40297</v>
      </c>
      <c r="B278" s="6">
        <v>164.34108527131781</v>
      </c>
      <c r="C278" s="6">
        <f t="shared" si="16"/>
        <v>138.63049095607232</v>
      </c>
      <c r="D278" s="6">
        <f t="shared" si="17"/>
        <v>144.61240310077517</v>
      </c>
      <c r="E278" s="6">
        <f t="shared" si="18"/>
        <v>98.350129198966386</v>
      </c>
      <c r="F278" s="6">
        <f t="shared" si="19"/>
        <v>25478.450404226256</v>
      </c>
    </row>
    <row r="279" spans="1:6">
      <c r="A279" s="1">
        <v>40298</v>
      </c>
      <c r="B279" s="46">
        <f>753.062015503876-467.7</f>
        <v>285.36201550387597</v>
      </c>
      <c r="C279" s="6">
        <f t="shared" si="16"/>
        <v>224.85155038759689</v>
      </c>
      <c r="D279" s="6">
        <f t="shared" si="17"/>
        <v>187.54099913867353</v>
      </c>
      <c r="E279" s="6">
        <f t="shared" si="18"/>
        <v>179.79980620155038</v>
      </c>
      <c r="F279" s="6">
        <f t="shared" si="19"/>
        <v>25763.812419730133</v>
      </c>
    </row>
    <row r="280" spans="1:6">
      <c r="A280" s="1">
        <v>40299</v>
      </c>
      <c r="B280" s="6">
        <v>110.19379844961239</v>
      </c>
      <c r="C280" s="6">
        <f t="shared" si="16"/>
        <v>197.77790697674419</v>
      </c>
      <c r="D280" s="6">
        <f t="shared" si="17"/>
        <v>186.63229974160205</v>
      </c>
      <c r="E280" s="6">
        <f t="shared" si="18"/>
        <v>168.20419896640823</v>
      </c>
      <c r="F280" s="6">
        <f t="shared" si="19"/>
        <v>25874.006218179744</v>
      </c>
    </row>
    <row r="281" spans="1:6">
      <c r="A281" s="1">
        <v>40300</v>
      </c>
      <c r="B281" s="6">
        <v>125.02583979328165</v>
      </c>
      <c r="C281" s="6">
        <f t="shared" ref="C281:C290" si="20">AVERAGE(B280:B281)</f>
        <v>117.60981912144702</v>
      </c>
      <c r="D281" s="6">
        <f t="shared" ref="D281:D290" si="21">AVERAGE(B279:B281)</f>
        <v>173.52721791559</v>
      </c>
      <c r="E281" s="6">
        <f t="shared" ref="E281:E290" si="22">AVERAGE(B278:B281)</f>
        <v>171.23068475452195</v>
      </c>
      <c r="F281" s="6">
        <f t="shared" si="19"/>
        <v>25999.032057973025</v>
      </c>
    </row>
    <row r="282" spans="1:6">
      <c r="A282" s="1">
        <v>40301</v>
      </c>
      <c r="B282" s="6">
        <v>58.720930232558139</v>
      </c>
      <c r="C282" s="6">
        <f t="shared" si="20"/>
        <v>91.873385012919897</v>
      </c>
      <c r="D282" s="6">
        <f t="shared" si="21"/>
        <v>97.980189491817384</v>
      </c>
      <c r="E282" s="6">
        <f t="shared" si="22"/>
        <v>144.82564599483203</v>
      </c>
      <c r="F282" s="6">
        <f t="shared" si="19"/>
        <v>26057.752988205582</v>
      </c>
    </row>
    <row r="283" spans="1:6">
      <c r="A283" s="1">
        <v>40302</v>
      </c>
      <c r="B283" s="6">
        <v>78.772609819121456</v>
      </c>
      <c r="C283" s="6">
        <f t="shared" si="20"/>
        <v>68.746770025839794</v>
      </c>
      <c r="D283" s="6">
        <f t="shared" si="21"/>
        <v>87.506459948320412</v>
      </c>
      <c r="E283" s="6">
        <f t="shared" si="22"/>
        <v>93.178294573643399</v>
      </c>
      <c r="F283" s="6">
        <f t="shared" si="19"/>
        <v>26136.525598024702</v>
      </c>
    </row>
    <row r="284" spans="1:6">
      <c r="A284" s="1">
        <v>40303</v>
      </c>
      <c r="B284" s="6">
        <v>148.74677002583979</v>
      </c>
      <c r="C284" s="6">
        <f t="shared" si="20"/>
        <v>113.75968992248062</v>
      </c>
      <c r="D284" s="6">
        <f t="shared" si="21"/>
        <v>95.413436692506465</v>
      </c>
      <c r="E284" s="6">
        <f t="shared" si="22"/>
        <v>102.81653746770026</v>
      </c>
      <c r="F284" s="6">
        <f t="shared" si="19"/>
        <v>26285.272368050541</v>
      </c>
    </row>
    <row r="285" spans="1:6">
      <c r="A285" s="1">
        <v>40304</v>
      </c>
      <c r="B285" s="6">
        <v>267.55813953488371</v>
      </c>
      <c r="C285" s="6">
        <f t="shared" si="20"/>
        <v>208.15245478036175</v>
      </c>
      <c r="D285" s="6">
        <f t="shared" si="21"/>
        <v>165.02583979328165</v>
      </c>
      <c r="E285" s="6">
        <f t="shared" si="22"/>
        <v>138.44961240310079</v>
      </c>
      <c r="F285" s="6">
        <f t="shared" si="19"/>
        <v>26552.830507585426</v>
      </c>
    </row>
    <row r="286" spans="1:6">
      <c r="A286" s="1">
        <v>40305</v>
      </c>
      <c r="B286" s="46">
        <f>319.92-147.8</f>
        <v>172.12</v>
      </c>
      <c r="C286" s="6">
        <f t="shared" si="20"/>
        <v>219.83906976744186</v>
      </c>
      <c r="D286" s="6">
        <f t="shared" si="21"/>
        <v>196.14163652024118</v>
      </c>
      <c r="E286" s="6">
        <f t="shared" si="22"/>
        <v>166.79937984496124</v>
      </c>
      <c r="F286" s="6">
        <f t="shared" si="19"/>
        <v>26724.950507585425</v>
      </c>
    </row>
    <row r="287" spans="1:6">
      <c r="A287" s="1">
        <v>40306</v>
      </c>
      <c r="B287" s="6">
        <v>87.558139534883708</v>
      </c>
      <c r="C287" s="6">
        <f t="shared" si="20"/>
        <v>129.83906976744186</v>
      </c>
      <c r="D287" s="6">
        <f t="shared" si="21"/>
        <v>175.74542635658915</v>
      </c>
      <c r="E287" s="6">
        <f t="shared" si="22"/>
        <v>168.99576227390182</v>
      </c>
      <c r="F287" s="6">
        <f t="shared" si="19"/>
        <v>26812.50864712031</v>
      </c>
    </row>
    <row r="288" spans="1:6">
      <c r="A288" s="1">
        <v>40307</v>
      </c>
      <c r="B288" s="6">
        <v>150.76227390180878</v>
      </c>
      <c r="C288" s="6">
        <f t="shared" si="20"/>
        <v>119.16020671834625</v>
      </c>
      <c r="D288" s="6">
        <f t="shared" si="21"/>
        <v>136.81347114556416</v>
      </c>
      <c r="E288" s="6">
        <f t="shared" si="22"/>
        <v>169.49963824289404</v>
      </c>
      <c r="F288" s="6">
        <f t="shared" si="19"/>
        <v>26963.270921022118</v>
      </c>
    </row>
    <row r="289" spans="1:6">
      <c r="A289" s="1">
        <v>40308</v>
      </c>
      <c r="B289" s="6">
        <v>110.21963824289406</v>
      </c>
      <c r="C289" s="6">
        <f t="shared" si="20"/>
        <v>130.49095607235142</v>
      </c>
      <c r="D289" s="6">
        <f t="shared" si="21"/>
        <v>116.18001722652885</v>
      </c>
      <c r="E289" s="6">
        <f t="shared" si="22"/>
        <v>130.16501291989664</v>
      </c>
      <c r="F289" s="6">
        <f t="shared" si="19"/>
        <v>27073.490559265014</v>
      </c>
    </row>
    <row r="290" spans="1:6">
      <c r="A290" s="1">
        <v>40309</v>
      </c>
      <c r="B290" s="46">
        <f>Argentina!B491-2145.2-1078</f>
        <v>190.18087855297154</v>
      </c>
      <c r="C290" s="6">
        <f t="shared" si="20"/>
        <v>150.2002583979328</v>
      </c>
      <c r="D290" s="6">
        <f t="shared" si="21"/>
        <v>150.3875968992248</v>
      </c>
      <c r="E290" s="6">
        <f t="shared" si="22"/>
        <v>134.68023255813952</v>
      </c>
      <c r="F290" s="6">
        <f t="shared" si="19"/>
        <v>27263.671437817986</v>
      </c>
    </row>
    <row r="291" spans="1:6">
      <c r="A291" s="1" t="s">
        <v>882</v>
      </c>
      <c r="B291" s="6">
        <f>AVERAGE(B2:B290)</f>
        <v>94.337963452657391</v>
      </c>
    </row>
    <row r="292" spans="1:6">
      <c r="A292" s="1" t="s">
        <v>883</v>
      </c>
      <c r="B292" s="6">
        <f>SUM(B2:B290)</f>
        <v>27263.671437817986</v>
      </c>
    </row>
    <row r="296" spans="1:6">
      <c r="E296" s="6"/>
    </row>
    <row r="297" spans="1:6">
      <c r="E297" s="6"/>
    </row>
    <row r="298" spans="1:6">
      <c r="C298" s="6"/>
    </row>
    <row r="299" spans="1:6">
      <c r="C299" s="6"/>
    </row>
    <row r="300" spans="1:6">
      <c r="C300" s="6"/>
    </row>
    <row r="301" spans="1:6">
      <c r="C301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J162"/>
  <sheetViews>
    <sheetView workbookViewId="0">
      <selection activeCell="I32" sqref="I32"/>
    </sheetView>
  </sheetViews>
  <sheetFormatPr defaultRowHeight="15"/>
  <cols>
    <col min="5" max="5" width="18" customWidth="1"/>
    <col min="6" max="6" width="20.85546875" customWidth="1"/>
    <col min="7" max="7" width="2.28515625" customWidth="1"/>
  </cols>
  <sheetData>
    <row r="3" spans="3:10" ht="15.75" thickBot="1">
      <c r="D3" s="16"/>
      <c r="E3" s="75" t="s">
        <v>949</v>
      </c>
      <c r="F3" s="75" t="s">
        <v>950</v>
      </c>
      <c r="G3" s="76"/>
      <c r="H3" s="77" t="s">
        <v>951</v>
      </c>
      <c r="I3" s="78"/>
      <c r="J3" s="16"/>
    </row>
    <row r="4" spans="3:10">
      <c r="E4" s="71">
        <v>226.57</v>
      </c>
      <c r="F4" t="s">
        <v>846</v>
      </c>
      <c r="G4" t="s">
        <v>948</v>
      </c>
      <c r="H4" t="s">
        <v>841</v>
      </c>
    </row>
    <row r="5" spans="3:10">
      <c r="E5" s="71">
        <v>67.989999999999995</v>
      </c>
      <c r="F5" t="s">
        <v>842</v>
      </c>
      <c r="G5" t="s">
        <v>948</v>
      </c>
      <c r="H5" t="s">
        <v>843</v>
      </c>
    </row>
    <row r="6" spans="3:10">
      <c r="C6" s="45"/>
      <c r="E6" s="71">
        <v>436.08</v>
      </c>
      <c r="F6" t="s">
        <v>844</v>
      </c>
      <c r="G6" t="s">
        <v>948</v>
      </c>
      <c r="H6" t="s">
        <v>858</v>
      </c>
    </row>
    <row r="7" spans="3:10">
      <c r="E7" s="71">
        <v>476.67</v>
      </c>
      <c r="F7" t="s">
        <v>847</v>
      </c>
      <c r="G7" t="s">
        <v>948</v>
      </c>
      <c r="H7" t="s">
        <v>845</v>
      </c>
    </row>
    <row r="8" spans="3:10">
      <c r="E8" s="71">
        <v>131.15</v>
      </c>
      <c r="F8" t="s">
        <v>944</v>
      </c>
      <c r="G8" t="s">
        <v>948</v>
      </c>
      <c r="H8" t="s">
        <v>848</v>
      </c>
    </row>
    <row r="9" spans="3:10">
      <c r="E9" s="71">
        <v>125</v>
      </c>
      <c r="F9" t="s">
        <v>850</v>
      </c>
      <c r="G9" t="s">
        <v>948</v>
      </c>
      <c r="H9" t="s">
        <v>849</v>
      </c>
    </row>
    <row r="10" spans="3:10">
      <c r="E10" s="71">
        <v>128.03</v>
      </c>
      <c r="F10" t="s">
        <v>851</v>
      </c>
      <c r="G10" t="s">
        <v>948</v>
      </c>
      <c r="H10" t="s">
        <v>852</v>
      </c>
    </row>
    <row r="11" spans="3:10">
      <c r="E11" s="71">
        <v>78</v>
      </c>
      <c r="F11" t="s">
        <v>854</v>
      </c>
      <c r="G11" t="s">
        <v>948</v>
      </c>
      <c r="H11" t="s">
        <v>853</v>
      </c>
    </row>
    <row r="12" spans="3:10">
      <c r="E12" s="71">
        <v>31.45</v>
      </c>
      <c r="F12" t="s">
        <v>855</v>
      </c>
      <c r="G12" t="s">
        <v>948</v>
      </c>
      <c r="H12" t="s">
        <v>856</v>
      </c>
    </row>
    <row r="13" spans="3:10">
      <c r="E13" s="71">
        <v>53.88</v>
      </c>
      <c r="F13" t="s">
        <v>857</v>
      </c>
      <c r="G13" t="s">
        <v>948</v>
      </c>
      <c r="H13" t="s">
        <v>858</v>
      </c>
    </row>
    <row r="14" spans="3:10">
      <c r="E14" s="71">
        <v>90</v>
      </c>
      <c r="F14" t="s">
        <v>945</v>
      </c>
      <c r="G14" t="s">
        <v>948</v>
      </c>
      <c r="H14" t="s">
        <v>859</v>
      </c>
    </row>
    <row r="15" spans="3:10">
      <c r="E15" s="71">
        <v>22.24</v>
      </c>
      <c r="F15" t="s">
        <v>860</v>
      </c>
      <c r="G15" t="s">
        <v>948</v>
      </c>
      <c r="H15" t="s">
        <v>861</v>
      </c>
    </row>
    <row r="16" spans="3:10">
      <c r="E16" s="71">
        <v>329.9</v>
      </c>
      <c r="F16" t="s">
        <v>862</v>
      </c>
      <c r="G16" t="s">
        <v>948</v>
      </c>
      <c r="H16" t="s">
        <v>863</v>
      </c>
    </row>
    <row r="17" spans="4:8">
      <c r="E17" s="71">
        <v>786.54</v>
      </c>
      <c r="F17" t="s">
        <v>864</v>
      </c>
      <c r="G17" t="s">
        <v>948</v>
      </c>
      <c r="H17" t="s">
        <v>858</v>
      </c>
    </row>
    <row r="18" spans="4:8">
      <c r="E18" s="71">
        <v>266.94</v>
      </c>
      <c r="F18" t="s">
        <v>865</v>
      </c>
      <c r="G18" t="s">
        <v>948</v>
      </c>
      <c r="H18" t="s">
        <v>858</v>
      </c>
    </row>
    <row r="19" spans="4:8">
      <c r="E19" s="71">
        <v>595</v>
      </c>
      <c r="F19" t="s">
        <v>946</v>
      </c>
      <c r="G19" t="s">
        <v>948</v>
      </c>
      <c r="H19" t="s">
        <v>866</v>
      </c>
    </row>
    <row r="20" spans="4:8">
      <c r="E20" s="71">
        <v>520</v>
      </c>
      <c r="F20" t="s">
        <v>867</v>
      </c>
      <c r="G20" t="s">
        <v>948</v>
      </c>
      <c r="H20" t="s">
        <v>868</v>
      </c>
    </row>
    <row r="21" spans="4:8">
      <c r="E21" s="71">
        <v>299.99</v>
      </c>
      <c r="F21" t="s">
        <v>869</v>
      </c>
      <c r="G21" t="s">
        <v>948</v>
      </c>
      <c r="H21" t="s">
        <v>870</v>
      </c>
    </row>
    <row r="22" spans="4:8">
      <c r="E22" s="71">
        <v>130.1</v>
      </c>
      <c r="F22" t="s">
        <v>871</v>
      </c>
      <c r="G22" t="s">
        <v>948</v>
      </c>
      <c r="H22" t="s">
        <v>858</v>
      </c>
    </row>
    <row r="23" spans="4:8">
      <c r="E23" s="71">
        <v>4000</v>
      </c>
      <c r="F23" t="s">
        <v>873</v>
      </c>
      <c r="G23" t="s">
        <v>948</v>
      </c>
      <c r="H23" t="s">
        <v>872</v>
      </c>
    </row>
    <row r="24" spans="4:8">
      <c r="E24" s="71" t="s">
        <v>878</v>
      </c>
      <c r="F24" t="s">
        <v>874</v>
      </c>
      <c r="H24" t="s">
        <v>875</v>
      </c>
    </row>
    <row r="25" spans="4:8" ht="15.75" thickBot="1">
      <c r="E25" s="72" t="s">
        <v>879</v>
      </c>
      <c r="F25" t="s">
        <v>876</v>
      </c>
      <c r="G25" t="s">
        <v>948</v>
      </c>
      <c r="H25" t="s">
        <v>877</v>
      </c>
    </row>
    <row r="26" spans="4:8" ht="15.75" thickBot="1">
      <c r="D26" s="73" t="s">
        <v>880</v>
      </c>
      <c r="E26" s="74">
        <f>SUM(E4:E23)+1300+1500</f>
        <v>11595.53</v>
      </c>
    </row>
    <row r="27" spans="4:8">
      <c r="E27" s="45"/>
    </row>
    <row r="28" spans="4:8">
      <c r="E28" s="45"/>
    </row>
    <row r="29" spans="4:8">
      <c r="E29" s="45"/>
    </row>
    <row r="30" spans="4:8">
      <c r="E30" s="45"/>
    </row>
    <row r="31" spans="4:8">
      <c r="E31" s="45"/>
    </row>
    <row r="32" spans="4:8">
      <c r="E32" s="45"/>
    </row>
    <row r="33" spans="5:5">
      <c r="E33" s="45"/>
    </row>
    <row r="34" spans="5:5">
      <c r="E34" s="45"/>
    </row>
    <row r="35" spans="5:5">
      <c r="E35" s="45"/>
    </row>
    <row r="36" spans="5:5">
      <c r="E36" s="45"/>
    </row>
    <row r="37" spans="5:5">
      <c r="E37" s="45"/>
    </row>
    <row r="38" spans="5:5">
      <c r="E38" s="45"/>
    </row>
    <row r="39" spans="5:5">
      <c r="E39" s="45"/>
    </row>
    <row r="40" spans="5:5">
      <c r="E40" s="45"/>
    </row>
    <row r="41" spans="5:5">
      <c r="E41" s="45"/>
    </row>
    <row r="42" spans="5:5">
      <c r="E42" s="45"/>
    </row>
    <row r="43" spans="5:5">
      <c r="E43" s="45"/>
    </row>
    <row r="44" spans="5:5">
      <c r="E44" s="45"/>
    </row>
    <row r="45" spans="5:5">
      <c r="E45" s="45"/>
    </row>
    <row r="46" spans="5:5">
      <c r="E46" s="45"/>
    </row>
    <row r="47" spans="5:5">
      <c r="E47" s="45"/>
    </row>
    <row r="48" spans="5:5">
      <c r="E48" s="45"/>
    </row>
    <row r="49" spans="5:5">
      <c r="E49" s="45"/>
    </row>
    <row r="50" spans="5:5">
      <c r="E50" s="45"/>
    </row>
    <row r="51" spans="5:5">
      <c r="E51" s="45"/>
    </row>
    <row r="52" spans="5:5">
      <c r="E52" s="45"/>
    </row>
    <row r="53" spans="5:5">
      <c r="E53" s="45"/>
    </row>
    <row r="54" spans="5:5">
      <c r="E54" s="45"/>
    </row>
    <row r="55" spans="5:5">
      <c r="E55" s="45"/>
    </row>
    <row r="56" spans="5:5">
      <c r="E56" s="45"/>
    </row>
    <row r="57" spans="5:5">
      <c r="E57" s="45"/>
    </row>
    <row r="58" spans="5:5">
      <c r="E58" s="45"/>
    </row>
    <row r="59" spans="5:5">
      <c r="E59" s="45"/>
    </row>
    <row r="60" spans="5:5">
      <c r="E60" s="45"/>
    </row>
    <row r="61" spans="5:5">
      <c r="E61" s="45"/>
    </row>
    <row r="62" spans="5:5">
      <c r="E62" s="45"/>
    </row>
    <row r="63" spans="5:5">
      <c r="E63" s="45"/>
    </row>
    <row r="64" spans="5:5">
      <c r="E64" s="45"/>
    </row>
    <row r="65" spans="5:5">
      <c r="E65" s="45"/>
    </row>
    <row r="66" spans="5:5">
      <c r="E66" s="45"/>
    </row>
    <row r="67" spans="5:5">
      <c r="E67" s="45"/>
    </row>
    <row r="68" spans="5:5">
      <c r="E68" s="45"/>
    </row>
    <row r="69" spans="5:5">
      <c r="E69" s="45"/>
    </row>
    <row r="70" spans="5:5">
      <c r="E70" s="45"/>
    </row>
    <row r="71" spans="5:5">
      <c r="E71" s="45"/>
    </row>
    <row r="72" spans="5:5">
      <c r="E72" s="45"/>
    </row>
    <row r="73" spans="5:5">
      <c r="E73" s="45"/>
    </row>
    <row r="74" spans="5:5">
      <c r="E74" s="45"/>
    </row>
    <row r="75" spans="5:5">
      <c r="E75" s="45"/>
    </row>
    <row r="76" spans="5:5">
      <c r="E76" s="45"/>
    </row>
    <row r="77" spans="5:5">
      <c r="E77" s="45"/>
    </row>
    <row r="78" spans="5:5">
      <c r="E78" s="45"/>
    </row>
    <row r="79" spans="5:5">
      <c r="E79" s="45"/>
    </row>
    <row r="80" spans="5:5">
      <c r="E80" s="45"/>
    </row>
    <row r="81" spans="5:5">
      <c r="E81" s="45"/>
    </row>
    <row r="82" spans="5:5">
      <c r="E82" s="45"/>
    </row>
    <row r="83" spans="5:5">
      <c r="E83" s="45"/>
    </row>
    <row r="84" spans="5:5">
      <c r="E84" s="45"/>
    </row>
    <row r="85" spans="5:5">
      <c r="E85" s="45"/>
    </row>
    <row r="86" spans="5:5">
      <c r="E86" s="45"/>
    </row>
    <row r="87" spans="5:5">
      <c r="E87" s="45"/>
    </row>
    <row r="88" spans="5:5">
      <c r="E88" s="45"/>
    </row>
    <row r="89" spans="5:5">
      <c r="E89" s="45"/>
    </row>
    <row r="90" spans="5:5">
      <c r="E90" s="45"/>
    </row>
    <row r="91" spans="5:5">
      <c r="E91" s="45"/>
    </row>
    <row r="92" spans="5:5">
      <c r="E92" s="45"/>
    </row>
    <row r="93" spans="5:5">
      <c r="E93" s="45"/>
    </row>
    <row r="94" spans="5:5">
      <c r="E94" s="45"/>
    </row>
    <row r="95" spans="5:5">
      <c r="E95" s="45"/>
    </row>
    <row r="96" spans="5:5">
      <c r="E96" s="45"/>
    </row>
    <row r="97" spans="5:5">
      <c r="E97" s="45"/>
    </row>
    <row r="98" spans="5:5">
      <c r="E98" s="45"/>
    </row>
    <row r="99" spans="5:5">
      <c r="E99" s="45"/>
    </row>
    <row r="100" spans="5:5">
      <c r="E100" s="45"/>
    </row>
    <row r="101" spans="5:5">
      <c r="E101" s="45"/>
    </row>
    <row r="102" spans="5:5">
      <c r="E102" s="45"/>
    </row>
    <row r="103" spans="5:5">
      <c r="E103" s="45"/>
    </row>
    <row r="104" spans="5:5">
      <c r="E104" s="45"/>
    </row>
    <row r="105" spans="5:5">
      <c r="E105" s="45"/>
    </row>
    <row r="106" spans="5:5">
      <c r="E106" s="45"/>
    </row>
    <row r="107" spans="5:5">
      <c r="E107" s="45"/>
    </row>
    <row r="108" spans="5:5">
      <c r="E108" s="45"/>
    </row>
    <row r="109" spans="5:5">
      <c r="E109" s="45"/>
    </row>
    <row r="110" spans="5:5">
      <c r="E110" s="45"/>
    </row>
    <row r="111" spans="5:5">
      <c r="E111" s="45"/>
    </row>
    <row r="112" spans="5:5">
      <c r="E112" s="45"/>
    </row>
    <row r="113" spans="5:5">
      <c r="E113" s="45"/>
    </row>
    <row r="114" spans="5:5">
      <c r="E114" s="45"/>
    </row>
    <row r="115" spans="5:5">
      <c r="E115" s="45"/>
    </row>
    <row r="116" spans="5:5">
      <c r="E116" s="45"/>
    </row>
    <row r="117" spans="5:5">
      <c r="E117" s="45"/>
    </row>
    <row r="118" spans="5:5">
      <c r="E118" s="45"/>
    </row>
    <row r="119" spans="5:5">
      <c r="E119" s="45"/>
    </row>
    <row r="120" spans="5:5">
      <c r="E120" s="45"/>
    </row>
    <row r="121" spans="5:5">
      <c r="E121" s="45"/>
    </row>
    <row r="122" spans="5:5">
      <c r="E122" s="45"/>
    </row>
    <row r="123" spans="5:5">
      <c r="E123" s="45"/>
    </row>
    <row r="124" spans="5:5">
      <c r="E124" s="45"/>
    </row>
    <row r="125" spans="5:5">
      <c r="E125" s="45"/>
    </row>
    <row r="126" spans="5:5">
      <c r="E126" s="45"/>
    </row>
    <row r="127" spans="5:5">
      <c r="E127" s="45"/>
    </row>
    <row r="128" spans="5:5">
      <c r="E128" s="45"/>
    </row>
    <row r="129" spans="5:5">
      <c r="E129" s="45"/>
    </row>
    <row r="130" spans="5:5">
      <c r="E130" s="45"/>
    </row>
    <row r="131" spans="5:5">
      <c r="E131" s="45"/>
    </row>
    <row r="132" spans="5:5">
      <c r="E132" s="45"/>
    </row>
    <row r="133" spans="5:5">
      <c r="E133" s="45"/>
    </row>
    <row r="134" spans="5:5">
      <c r="E134" s="45"/>
    </row>
    <row r="135" spans="5:5">
      <c r="E135" s="45"/>
    </row>
    <row r="136" spans="5:5">
      <c r="E136" s="45"/>
    </row>
    <row r="137" spans="5:5">
      <c r="E137" s="45"/>
    </row>
    <row r="138" spans="5:5">
      <c r="E138" s="45"/>
    </row>
    <row r="139" spans="5:5">
      <c r="E139" s="45"/>
    </row>
    <row r="140" spans="5:5">
      <c r="E140" s="45"/>
    </row>
    <row r="141" spans="5:5">
      <c r="E141" s="45"/>
    </row>
    <row r="142" spans="5:5">
      <c r="E142" s="45"/>
    </row>
    <row r="143" spans="5:5">
      <c r="E143" s="45"/>
    </row>
    <row r="144" spans="5:5">
      <c r="E144" s="45"/>
    </row>
    <row r="145" spans="5:5">
      <c r="E145" s="45"/>
    </row>
    <row r="146" spans="5:5">
      <c r="E146" s="45"/>
    </row>
    <row r="147" spans="5:5">
      <c r="E147" s="45"/>
    </row>
    <row r="148" spans="5:5">
      <c r="E148" s="45"/>
    </row>
    <row r="149" spans="5:5">
      <c r="E149" s="45"/>
    </row>
    <row r="150" spans="5:5">
      <c r="E150" s="45"/>
    </row>
    <row r="151" spans="5:5">
      <c r="E151" s="45"/>
    </row>
    <row r="152" spans="5:5">
      <c r="E152" s="45"/>
    </row>
    <row r="153" spans="5:5">
      <c r="E153" s="45"/>
    </row>
    <row r="154" spans="5:5">
      <c r="E154" s="45"/>
    </row>
    <row r="155" spans="5:5">
      <c r="E155" s="45"/>
    </row>
    <row r="156" spans="5:5">
      <c r="E156" s="45"/>
    </row>
    <row r="157" spans="5:5">
      <c r="E157" s="45"/>
    </row>
    <row r="158" spans="5:5">
      <c r="E158" s="45"/>
    </row>
    <row r="159" spans="5:5">
      <c r="E159" s="45"/>
    </row>
    <row r="160" spans="5:5">
      <c r="E160" s="45"/>
    </row>
    <row r="161" spans="5:5">
      <c r="E161" s="45"/>
    </row>
    <row r="162" spans="5:5">
      <c r="E162" s="4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34"/>
  <sheetViews>
    <sheetView topLeftCell="A114" workbookViewId="0">
      <selection activeCell="F135" sqref="F135"/>
    </sheetView>
  </sheetViews>
  <sheetFormatPr defaultRowHeight="15"/>
  <cols>
    <col min="1" max="1" width="16.42578125" style="1" bestFit="1" customWidth="1"/>
    <col min="2" max="2" width="14.42578125" style="6" customWidth="1"/>
    <col min="3" max="3" width="9.85546875" bestFit="1" customWidth="1"/>
    <col min="4" max="4" width="13.85546875" bestFit="1" customWidth="1"/>
    <col min="5" max="5" width="20.85546875" bestFit="1" customWidth="1"/>
    <col min="6" max="6" width="25.140625" bestFit="1" customWidth="1"/>
    <col min="8" max="8" width="20.85546875" bestFit="1" customWidth="1"/>
  </cols>
  <sheetData>
    <row r="1" spans="1:9">
      <c r="A1" s="2" t="s">
        <v>5</v>
      </c>
      <c r="B1" s="12"/>
    </row>
    <row r="2" spans="1:9">
      <c r="A2" s="1" t="s">
        <v>6</v>
      </c>
      <c r="D2" s="14" t="s">
        <v>498</v>
      </c>
      <c r="E2" s="11">
        <f>SUM(C6:C136)</f>
        <v>6298.4758333333357</v>
      </c>
    </row>
    <row r="3" spans="1:9">
      <c r="A3" s="1" t="s">
        <v>7</v>
      </c>
      <c r="B3" s="11">
        <v>1</v>
      </c>
      <c r="D3" s="14" t="s">
        <v>796</v>
      </c>
      <c r="E3" s="3">
        <f>COUNT(A6:A1000)</f>
        <v>21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40021</v>
      </c>
      <c r="B6" s="6">
        <f>SUM(C6:C8)</f>
        <v>56</v>
      </c>
      <c r="C6" s="6">
        <v>33</v>
      </c>
      <c r="E6" t="s">
        <v>12</v>
      </c>
      <c r="H6" t="s">
        <v>40</v>
      </c>
      <c r="I6" s="6">
        <f t="shared" ref="I6:I13" si="0">SUMIF($E$6:$E$999,H6,$C$6:$C$999)</f>
        <v>42</v>
      </c>
    </row>
    <row r="7" spans="1:9">
      <c r="C7" s="6">
        <v>20</v>
      </c>
      <c r="E7" t="s">
        <v>13</v>
      </c>
      <c r="F7" t="s">
        <v>24</v>
      </c>
      <c r="H7" t="s">
        <v>895</v>
      </c>
      <c r="I7" s="6">
        <f t="shared" si="0"/>
        <v>439.5</v>
      </c>
    </row>
    <row r="8" spans="1:9">
      <c r="C8" s="6">
        <v>3</v>
      </c>
      <c r="E8" t="s">
        <v>14</v>
      </c>
      <c r="H8" t="s">
        <v>14</v>
      </c>
      <c r="I8" s="6">
        <f t="shared" si="0"/>
        <v>161.94999999999999</v>
      </c>
    </row>
    <row r="9" spans="1:9">
      <c r="A9" s="1">
        <v>40022</v>
      </c>
      <c r="B9" s="6">
        <f>SUM(C9:C18)</f>
        <v>151.73000000000002</v>
      </c>
      <c r="C9" s="6">
        <v>10</v>
      </c>
      <c r="E9" t="s">
        <v>15</v>
      </c>
      <c r="F9" t="s">
        <v>106</v>
      </c>
      <c r="H9" t="s">
        <v>12</v>
      </c>
      <c r="I9" s="6">
        <f t="shared" si="0"/>
        <v>535.55000000000007</v>
      </c>
    </row>
    <row r="10" spans="1:9">
      <c r="C10" s="6">
        <v>33.74</v>
      </c>
      <c r="E10" t="s">
        <v>12</v>
      </c>
      <c r="H10" t="s">
        <v>15</v>
      </c>
      <c r="I10" s="6">
        <f t="shared" si="0"/>
        <v>145</v>
      </c>
    </row>
    <row r="11" spans="1:9">
      <c r="C11" s="6">
        <v>7.5</v>
      </c>
      <c r="E11" t="s">
        <v>897</v>
      </c>
      <c r="F11" t="s">
        <v>107</v>
      </c>
      <c r="H11" t="s">
        <v>896</v>
      </c>
      <c r="I11" s="6">
        <f t="shared" si="0"/>
        <v>18</v>
      </c>
    </row>
    <row r="12" spans="1:9">
      <c r="C12" s="6">
        <v>2.89</v>
      </c>
      <c r="E12" t="s">
        <v>16</v>
      </c>
      <c r="F12" t="s">
        <v>108</v>
      </c>
      <c r="H12" t="s">
        <v>37</v>
      </c>
      <c r="I12" s="6">
        <f t="shared" si="0"/>
        <v>0</v>
      </c>
    </row>
    <row r="13" spans="1:9">
      <c r="C13" s="6">
        <v>-42.5</v>
      </c>
      <c r="E13" t="s">
        <v>17</v>
      </c>
      <c r="F13" t="s">
        <v>881</v>
      </c>
      <c r="H13" t="s">
        <v>13</v>
      </c>
      <c r="I13" s="6">
        <f t="shared" si="0"/>
        <v>107.59</v>
      </c>
    </row>
    <row r="14" spans="1:9">
      <c r="C14" s="6">
        <v>11</v>
      </c>
      <c r="E14" t="s">
        <v>15</v>
      </c>
      <c r="H14" t="s">
        <v>17</v>
      </c>
      <c r="I14" s="6">
        <f>SUMIF($E$6:$E$999,H14,$C$6:$C$999)</f>
        <v>219.23000000000002</v>
      </c>
    </row>
    <row r="15" spans="1:9">
      <c r="C15" s="6">
        <v>43.51</v>
      </c>
      <c r="E15" t="s">
        <v>12</v>
      </c>
      <c r="H15" t="s">
        <v>35</v>
      </c>
      <c r="I15" s="6">
        <f t="shared" ref="I15:I23" si="1">SUMIF($E$6:$E$999,H15,$C$6:$C$999)</f>
        <v>42.095833333333346</v>
      </c>
    </row>
    <row r="16" spans="1:9">
      <c r="C16" s="6">
        <v>10</v>
      </c>
      <c r="E16" t="s">
        <v>16</v>
      </c>
      <c r="F16" t="s">
        <v>899</v>
      </c>
      <c r="H16" t="s">
        <v>16</v>
      </c>
      <c r="I16" s="6">
        <f t="shared" si="1"/>
        <v>418.96</v>
      </c>
    </row>
    <row r="17" spans="1:9">
      <c r="C17" s="6">
        <v>9</v>
      </c>
      <c r="E17" t="s">
        <v>14</v>
      </c>
      <c r="F17" t="s">
        <v>109</v>
      </c>
      <c r="H17" t="s">
        <v>277</v>
      </c>
      <c r="I17" s="6">
        <f t="shared" si="1"/>
        <v>100</v>
      </c>
    </row>
    <row r="18" spans="1:9">
      <c r="C18" s="6">
        <v>66.59</v>
      </c>
      <c r="E18" t="s">
        <v>13</v>
      </c>
      <c r="F18" t="s">
        <v>110</v>
      </c>
      <c r="H18" t="s">
        <v>56</v>
      </c>
      <c r="I18" s="6">
        <f t="shared" si="1"/>
        <v>23.71</v>
      </c>
    </row>
    <row r="19" spans="1:9">
      <c r="A19" s="1">
        <v>40023</v>
      </c>
      <c r="B19" s="6">
        <f>SUM(C19:C24)</f>
        <v>93.9</v>
      </c>
      <c r="C19" s="6">
        <v>5</v>
      </c>
      <c r="E19" t="s">
        <v>14</v>
      </c>
      <c r="H19" t="s">
        <v>50</v>
      </c>
      <c r="I19" s="6">
        <f t="shared" si="1"/>
        <v>86.52</v>
      </c>
    </row>
    <row r="20" spans="1:9">
      <c r="C20" s="6">
        <v>37.65</v>
      </c>
      <c r="E20" t="s">
        <v>12</v>
      </c>
      <c r="H20" t="s">
        <v>19</v>
      </c>
      <c r="I20" s="6">
        <f t="shared" si="1"/>
        <v>1388.42</v>
      </c>
    </row>
    <row r="21" spans="1:9">
      <c r="C21" s="6">
        <v>2.75</v>
      </c>
      <c r="E21" t="s">
        <v>18</v>
      </c>
      <c r="H21" t="s">
        <v>18</v>
      </c>
      <c r="I21" s="6">
        <f t="shared" si="1"/>
        <v>7.25</v>
      </c>
    </row>
    <row r="22" spans="1:9">
      <c r="C22" s="6">
        <v>2</v>
      </c>
      <c r="E22" t="s">
        <v>18</v>
      </c>
      <c r="H22" t="s">
        <v>265</v>
      </c>
      <c r="I22" s="6">
        <f t="shared" si="1"/>
        <v>104.4</v>
      </c>
    </row>
    <row r="23" spans="1:9" ht="15.75" thickBot="1">
      <c r="C23" s="6">
        <v>6.5</v>
      </c>
      <c r="E23" t="s">
        <v>16</v>
      </c>
      <c r="F23" t="s">
        <v>111</v>
      </c>
      <c r="H23" s="16" t="s">
        <v>897</v>
      </c>
      <c r="I23" s="17">
        <f t="shared" si="1"/>
        <v>2458.3000000000002</v>
      </c>
    </row>
    <row r="24" spans="1:9">
      <c r="C24" s="6">
        <v>40</v>
      </c>
      <c r="E24" t="s">
        <v>16</v>
      </c>
      <c r="F24" t="s">
        <v>900</v>
      </c>
      <c r="H24" s="14" t="s">
        <v>504</v>
      </c>
      <c r="I24" s="6">
        <f>SUM(I6:I23)</f>
        <v>6298.4758333333339</v>
      </c>
    </row>
    <row r="25" spans="1:9">
      <c r="A25" s="1">
        <v>40024</v>
      </c>
      <c r="B25" s="6">
        <f>SUM(C25:C35)</f>
        <v>3736</v>
      </c>
      <c r="C25" s="6">
        <v>2285</v>
      </c>
      <c r="E25" t="s">
        <v>897</v>
      </c>
      <c r="F25" t="s">
        <v>112</v>
      </c>
    </row>
    <row r="26" spans="1:9">
      <c r="C26" s="6">
        <v>985</v>
      </c>
      <c r="E26" t="s">
        <v>19</v>
      </c>
      <c r="F26" t="s">
        <v>113</v>
      </c>
    </row>
    <row r="27" spans="1:9">
      <c r="C27" s="6">
        <v>36</v>
      </c>
      <c r="E27" t="s">
        <v>17</v>
      </c>
      <c r="F27" t="s">
        <v>114</v>
      </c>
    </row>
    <row r="28" spans="1:9">
      <c r="C28" s="6">
        <v>30</v>
      </c>
      <c r="E28" t="s">
        <v>17</v>
      </c>
      <c r="F28" t="s">
        <v>115</v>
      </c>
    </row>
    <row r="29" spans="1:9">
      <c r="C29" s="6">
        <v>14</v>
      </c>
      <c r="E29" t="s">
        <v>16</v>
      </c>
      <c r="F29" t="s">
        <v>116</v>
      </c>
    </row>
    <row r="30" spans="1:9">
      <c r="C30" s="6">
        <v>25</v>
      </c>
      <c r="E30" t="s">
        <v>19</v>
      </c>
      <c r="F30" t="s">
        <v>117</v>
      </c>
    </row>
    <row r="31" spans="1:9">
      <c r="C31" s="6">
        <v>105</v>
      </c>
      <c r="E31" t="s">
        <v>17</v>
      </c>
      <c r="F31" t="s">
        <v>118</v>
      </c>
    </row>
    <row r="32" spans="1:9">
      <c r="C32" s="6">
        <v>145</v>
      </c>
      <c r="E32" t="s">
        <v>19</v>
      </c>
      <c r="F32" t="s">
        <v>32</v>
      </c>
    </row>
    <row r="33" spans="1:6">
      <c r="C33" s="6">
        <v>6</v>
      </c>
      <c r="E33" t="s">
        <v>16</v>
      </c>
      <c r="F33" t="s">
        <v>108</v>
      </c>
    </row>
    <row r="34" spans="1:6">
      <c r="C34" s="6">
        <v>80</v>
      </c>
      <c r="E34" t="s">
        <v>15</v>
      </c>
    </row>
    <row r="35" spans="1:6">
      <c r="C35" s="6">
        <v>25</v>
      </c>
      <c r="E35" t="s">
        <v>14</v>
      </c>
      <c r="F35" t="s">
        <v>119</v>
      </c>
    </row>
    <row r="36" spans="1:6">
      <c r="A36" s="1">
        <v>40025</v>
      </c>
      <c r="B36" s="6">
        <f>SUM(C36:C42)</f>
        <v>165.04000000000002</v>
      </c>
      <c r="C36" s="6">
        <v>6</v>
      </c>
      <c r="E36" t="s">
        <v>16</v>
      </c>
    </row>
    <row r="37" spans="1:6">
      <c r="C37" s="6">
        <v>66</v>
      </c>
      <c r="E37" t="s">
        <v>19</v>
      </c>
      <c r="F37" t="s">
        <v>120</v>
      </c>
    </row>
    <row r="38" spans="1:6">
      <c r="C38" s="6">
        <v>9</v>
      </c>
      <c r="E38" t="s">
        <v>19</v>
      </c>
      <c r="F38" t="s">
        <v>120</v>
      </c>
    </row>
    <row r="39" spans="1:6">
      <c r="C39" s="6">
        <v>28.49</v>
      </c>
      <c r="E39" t="s">
        <v>12</v>
      </c>
    </row>
    <row r="40" spans="1:6">
      <c r="C40" s="6">
        <v>50</v>
      </c>
      <c r="E40" t="s">
        <v>19</v>
      </c>
      <c r="F40" t="s">
        <v>121</v>
      </c>
    </row>
    <row r="41" spans="1:6">
      <c r="C41" s="6">
        <v>3.55</v>
      </c>
      <c r="E41" t="s">
        <v>14</v>
      </c>
      <c r="F41" t="s">
        <v>71</v>
      </c>
    </row>
    <row r="42" spans="1:6">
      <c r="C42" s="6">
        <v>2</v>
      </c>
      <c r="E42" t="s">
        <v>14</v>
      </c>
      <c r="F42" t="s">
        <v>31</v>
      </c>
    </row>
    <row r="43" spans="1:6">
      <c r="A43" s="1">
        <v>40221</v>
      </c>
      <c r="B43" s="6">
        <f>SUM(C43)</f>
        <v>2.604166666666667</v>
      </c>
      <c r="C43" s="6">
        <f>10/3.84</f>
        <v>2.604166666666667</v>
      </c>
      <c r="D43" s="14" t="s">
        <v>613</v>
      </c>
      <c r="E43" t="s">
        <v>35</v>
      </c>
      <c r="F43" t="s">
        <v>612</v>
      </c>
    </row>
    <row r="44" spans="1:6">
      <c r="A44" s="1">
        <v>40222</v>
      </c>
      <c r="B44" s="6">
        <f>SUM(C44:C46)</f>
        <v>408.60416666666669</v>
      </c>
      <c r="C44" s="6">
        <f>10/3.84</f>
        <v>2.604166666666667</v>
      </c>
      <c r="D44" s="14" t="s">
        <v>613</v>
      </c>
      <c r="E44" t="s">
        <v>35</v>
      </c>
      <c r="F44" t="s">
        <v>612</v>
      </c>
    </row>
    <row r="45" spans="1:6">
      <c r="C45" s="6">
        <v>400</v>
      </c>
      <c r="E45" t="s">
        <v>895</v>
      </c>
      <c r="F45" t="s">
        <v>614</v>
      </c>
    </row>
    <row r="46" spans="1:6">
      <c r="C46" s="6">
        <v>6</v>
      </c>
      <c r="E46" t="s">
        <v>56</v>
      </c>
      <c r="F46" t="s">
        <v>615</v>
      </c>
    </row>
    <row r="47" spans="1:6">
      <c r="A47" s="1">
        <v>40223</v>
      </c>
      <c r="B47" s="6">
        <f>SUM(C47:C52)</f>
        <v>179.94416666666669</v>
      </c>
      <c r="C47" s="6">
        <f>10/3.84</f>
        <v>2.604166666666667</v>
      </c>
      <c r="D47" s="14" t="s">
        <v>613</v>
      </c>
      <c r="E47" t="s">
        <v>35</v>
      </c>
      <c r="F47" t="s">
        <v>612</v>
      </c>
    </row>
    <row r="48" spans="1:6">
      <c r="C48" s="6">
        <v>18</v>
      </c>
      <c r="E48" t="s">
        <v>896</v>
      </c>
      <c r="F48" t="s">
        <v>616</v>
      </c>
    </row>
    <row r="49" spans="1:6">
      <c r="C49" s="6">
        <v>95</v>
      </c>
      <c r="E49" t="s">
        <v>19</v>
      </c>
      <c r="F49" t="s">
        <v>617</v>
      </c>
    </row>
    <row r="50" spans="1:6">
      <c r="C50" s="6">
        <v>8</v>
      </c>
      <c r="E50" t="s">
        <v>14</v>
      </c>
      <c r="F50" t="s">
        <v>26</v>
      </c>
    </row>
    <row r="51" spans="1:6">
      <c r="C51" s="6">
        <v>54</v>
      </c>
      <c r="E51" t="s">
        <v>16</v>
      </c>
      <c r="F51" t="s">
        <v>34</v>
      </c>
    </row>
    <row r="52" spans="1:6">
      <c r="C52" s="6">
        <v>2.34</v>
      </c>
      <c r="E52" t="s">
        <v>17</v>
      </c>
      <c r="F52" t="s">
        <v>618</v>
      </c>
    </row>
    <row r="53" spans="1:6">
      <c r="A53" s="1">
        <v>40224</v>
      </c>
      <c r="B53" s="6">
        <f>SUM(C53:C55)</f>
        <v>59.104166666666664</v>
      </c>
      <c r="C53" s="6">
        <f>10/3.84</f>
        <v>2.604166666666667</v>
      </c>
      <c r="D53" s="14" t="s">
        <v>613</v>
      </c>
      <c r="E53" t="s">
        <v>35</v>
      </c>
      <c r="F53" t="s">
        <v>612</v>
      </c>
    </row>
    <row r="54" spans="1:6">
      <c r="C54" s="6">
        <v>30</v>
      </c>
      <c r="E54" t="s">
        <v>265</v>
      </c>
      <c r="F54" t="s">
        <v>620</v>
      </c>
    </row>
    <row r="55" spans="1:6">
      <c r="C55" s="6">
        <v>26.5</v>
      </c>
      <c r="E55" t="s">
        <v>14</v>
      </c>
      <c r="F55" t="s">
        <v>621</v>
      </c>
    </row>
    <row r="56" spans="1:6">
      <c r="A56" s="1">
        <v>40225</v>
      </c>
      <c r="B56" s="6">
        <f>SUM(C56:C63)</f>
        <v>160.25416666666666</v>
      </c>
      <c r="C56" s="6">
        <f>10/3.84</f>
        <v>2.604166666666667</v>
      </c>
      <c r="D56" s="14" t="s">
        <v>613</v>
      </c>
      <c r="E56" t="s">
        <v>35</v>
      </c>
      <c r="F56" t="s">
        <v>612</v>
      </c>
    </row>
    <row r="57" spans="1:6">
      <c r="C57" s="6">
        <v>53</v>
      </c>
      <c r="E57" t="s">
        <v>897</v>
      </c>
      <c r="F57" t="s">
        <v>901</v>
      </c>
    </row>
    <row r="58" spans="1:6">
      <c r="C58" s="6">
        <v>13</v>
      </c>
      <c r="E58" t="s">
        <v>895</v>
      </c>
      <c r="F58" t="s">
        <v>622</v>
      </c>
    </row>
    <row r="59" spans="1:6">
      <c r="C59" s="6">
        <v>3</v>
      </c>
      <c r="E59" t="s">
        <v>56</v>
      </c>
      <c r="F59" t="s">
        <v>623</v>
      </c>
    </row>
    <row r="60" spans="1:6">
      <c r="C60" s="6">
        <v>9</v>
      </c>
      <c r="E60" t="s">
        <v>14</v>
      </c>
      <c r="F60" t="s">
        <v>26</v>
      </c>
    </row>
    <row r="61" spans="1:6">
      <c r="C61" s="6">
        <v>20</v>
      </c>
      <c r="E61" t="s">
        <v>265</v>
      </c>
      <c r="F61" t="s">
        <v>620</v>
      </c>
    </row>
    <row r="62" spans="1:6">
      <c r="C62" s="6">
        <v>53.65</v>
      </c>
      <c r="E62" t="s">
        <v>17</v>
      </c>
      <c r="F62" t="s">
        <v>624</v>
      </c>
    </row>
    <row r="63" spans="1:6">
      <c r="C63" s="6">
        <v>6</v>
      </c>
      <c r="E63" t="s">
        <v>17</v>
      </c>
      <c r="F63" t="s">
        <v>625</v>
      </c>
    </row>
    <row r="64" spans="1:6">
      <c r="A64" s="1">
        <v>40226</v>
      </c>
      <c r="B64" s="6">
        <f>SUM(C64:C67)</f>
        <v>84.604166666666671</v>
      </c>
      <c r="C64" s="6">
        <f>10/3.84</f>
        <v>2.604166666666667</v>
      </c>
      <c r="D64" s="14" t="s">
        <v>613</v>
      </c>
      <c r="E64" t="s">
        <v>35</v>
      </c>
      <c r="F64" t="s">
        <v>612</v>
      </c>
    </row>
    <row r="65" spans="1:6">
      <c r="C65" s="6">
        <v>5.5</v>
      </c>
      <c r="E65" t="s">
        <v>16</v>
      </c>
      <c r="F65" t="s">
        <v>174</v>
      </c>
    </row>
    <row r="66" spans="1:6">
      <c r="C66" s="6">
        <v>4.5</v>
      </c>
      <c r="E66" t="s">
        <v>35</v>
      </c>
      <c r="F66" t="s">
        <v>626</v>
      </c>
    </row>
    <row r="67" spans="1:6">
      <c r="C67" s="6">
        <v>72</v>
      </c>
      <c r="E67" t="s">
        <v>16</v>
      </c>
      <c r="F67" t="s">
        <v>627</v>
      </c>
    </row>
    <row r="68" spans="1:6">
      <c r="A68" s="1">
        <v>40227</v>
      </c>
      <c r="B68" s="6">
        <f>SUM(C68)</f>
        <v>2.604166666666667</v>
      </c>
      <c r="C68" s="6">
        <f>10/3.84</f>
        <v>2.604166666666667</v>
      </c>
      <c r="D68" s="14" t="s">
        <v>613</v>
      </c>
      <c r="E68" t="s">
        <v>35</v>
      </c>
      <c r="F68" t="s">
        <v>612</v>
      </c>
    </row>
    <row r="69" spans="1:6">
      <c r="A69" s="1">
        <v>40228</v>
      </c>
      <c r="B69" s="6">
        <f>SUM(C69:C73)</f>
        <v>37.984166666666667</v>
      </c>
      <c r="C69" s="6">
        <f>10/3.84</f>
        <v>2.604166666666667</v>
      </c>
      <c r="D69" s="14" t="s">
        <v>613</v>
      </c>
      <c r="E69" t="s">
        <v>35</v>
      </c>
      <c r="F69" t="s">
        <v>612</v>
      </c>
    </row>
    <row r="70" spans="1:6">
      <c r="C70" s="6">
        <v>13.42</v>
      </c>
      <c r="E70" t="s">
        <v>19</v>
      </c>
      <c r="F70" t="s">
        <v>117</v>
      </c>
    </row>
    <row r="71" spans="1:6">
      <c r="C71" s="6">
        <v>3.24</v>
      </c>
      <c r="E71" t="s">
        <v>17</v>
      </c>
      <c r="F71" t="s">
        <v>628</v>
      </c>
    </row>
    <row r="72" spans="1:6">
      <c r="C72" s="6">
        <v>9.7200000000000006</v>
      </c>
      <c r="E72" t="s">
        <v>14</v>
      </c>
      <c r="F72" t="s">
        <v>629</v>
      </c>
    </row>
    <row r="73" spans="1:6">
      <c r="C73" s="6">
        <v>9</v>
      </c>
      <c r="E73" t="s">
        <v>17</v>
      </c>
      <c r="F73" t="s">
        <v>120</v>
      </c>
    </row>
    <row r="74" spans="1:6">
      <c r="A74" s="1">
        <v>40229</v>
      </c>
      <c r="B74" s="6">
        <f>SUM(C74)</f>
        <v>2.604166666666667</v>
      </c>
      <c r="C74" s="6">
        <f>10/3.84</f>
        <v>2.604166666666667</v>
      </c>
      <c r="D74" s="14" t="s">
        <v>613</v>
      </c>
      <c r="E74" t="s">
        <v>35</v>
      </c>
      <c r="F74" t="s">
        <v>612</v>
      </c>
    </row>
    <row r="75" spans="1:6">
      <c r="A75" s="1">
        <v>40230</v>
      </c>
      <c r="B75" s="6">
        <f>SUM(C75:C79)</f>
        <v>47.814166666666672</v>
      </c>
      <c r="C75" s="6">
        <f>10/3.84</f>
        <v>2.604166666666667</v>
      </c>
      <c r="D75" s="14" t="s">
        <v>613</v>
      </c>
      <c r="E75" t="s">
        <v>35</v>
      </c>
      <c r="F75" t="s">
        <v>612</v>
      </c>
    </row>
    <row r="76" spans="1:6">
      <c r="C76" s="6">
        <v>28</v>
      </c>
      <c r="E76" t="s">
        <v>265</v>
      </c>
      <c r="F76" t="s">
        <v>620</v>
      </c>
    </row>
    <row r="77" spans="1:6">
      <c r="C77" s="6">
        <v>11.5</v>
      </c>
      <c r="E77" t="s">
        <v>56</v>
      </c>
      <c r="F77" t="s">
        <v>902</v>
      </c>
    </row>
    <row r="78" spans="1:6">
      <c r="C78" s="6">
        <v>2.5</v>
      </c>
      <c r="E78" t="s">
        <v>897</v>
      </c>
      <c r="F78" t="s">
        <v>107</v>
      </c>
    </row>
    <row r="79" spans="1:6">
      <c r="C79" s="6">
        <v>3.21</v>
      </c>
      <c r="E79" t="s">
        <v>56</v>
      </c>
      <c r="F79" t="s">
        <v>630</v>
      </c>
    </row>
    <row r="80" spans="1:6">
      <c r="A80" s="1">
        <v>40231</v>
      </c>
      <c r="B80" s="6">
        <f>SUM(C80:C81)</f>
        <v>19.104166666666668</v>
      </c>
      <c r="C80" s="6">
        <f>10/3.84</f>
        <v>2.604166666666667</v>
      </c>
      <c r="D80" s="14" t="s">
        <v>613</v>
      </c>
      <c r="E80" t="s">
        <v>35</v>
      </c>
      <c r="F80" t="s">
        <v>612</v>
      </c>
    </row>
    <row r="81" spans="1:6">
      <c r="C81" s="6">
        <v>16.5</v>
      </c>
      <c r="E81" t="s">
        <v>16</v>
      </c>
      <c r="F81" t="s">
        <v>903</v>
      </c>
    </row>
    <row r="82" spans="1:6">
      <c r="A82" s="1">
        <v>40378</v>
      </c>
      <c r="B82" s="6">
        <f>SUM(C82:C90)</f>
        <v>167.72000000000003</v>
      </c>
      <c r="C82" s="6">
        <v>10</v>
      </c>
      <c r="E82" t="s">
        <v>265</v>
      </c>
      <c r="F82" t="s">
        <v>885</v>
      </c>
    </row>
    <row r="83" spans="1:6">
      <c r="C83" s="6">
        <v>25</v>
      </c>
      <c r="E83" t="s">
        <v>895</v>
      </c>
      <c r="F83" t="s">
        <v>805</v>
      </c>
    </row>
    <row r="84" spans="1:6">
      <c r="C84" s="6">
        <v>3.2</v>
      </c>
      <c r="E84" t="s">
        <v>14</v>
      </c>
      <c r="F84" t="s">
        <v>71</v>
      </c>
    </row>
    <row r="85" spans="1:6">
      <c r="C85" s="6">
        <v>3.2</v>
      </c>
      <c r="E85" t="s">
        <v>265</v>
      </c>
      <c r="F85" t="s">
        <v>806</v>
      </c>
    </row>
    <row r="86" spans="1:6">
      <c r="C86" s="6">
        <v>13.62</v>
      </c>
      <c r="E86" t="s">
        <v>16</v>
      </c>
      <c r="F86" t="s">
        <v>807</v>
      </c>
    </row>
    <row r="87" spans="1:6">
      <c r="C87" s="6">
        <v>16.5</v>
      </c>
      <c r="E87" t="s">
        <v>17</v>
      </c>
      <c r="F87" t="s">
        <v>808</v>
      </c>
    </row>
    <row r="88" spans="1:6">
      <c r="C88" s="6">
        <v>3.2</v>
      </c>
      <c r="E88" t="s">
        <v>265</v>
      </c>
      <c r="F88" t="s">
        <v>497</v>
      </c>
    </row>
    <row r="89" spans="1:6">
      <c r="C89" s="6">
        <v>55</v>
      </c>
      <c r="E89" t="s">
        <v>16</v>
      </c>
      <c r="F89" t="s">
        <v>809</v>
      </c>
    </row>
    <row r="90" spans="1:6">
      <c r="C90" s="6">
        <v>38</v>
      </c>
      <c r="E90" t="s">
        <v>14</v>
      </c>
      <c r="F90" t="s">
        <v>810</v>
      </c>
    </row>
    <row r="91" spans="1:6">
      <c r="A91" s="1">
        <v>40379</v>
      </c>
      <c r="B91" s="6">
        <f>SUM(C91:C104)</f>
        <v>368.04</v>
      </c>
      <c r="C91" s="6">
        <v>5.25</v>
      </c>
      <c r="E91" t="s">
        <v>16</v>
      </c>
      <c r="F91" t="s">
        <v>811</v>
      </c>
    </row>
    <row r="92" spans="1:6">
      <c r="C92" s="6">
        <v>10</v>
      </c>
      <c r="E92" t="s">
        <v>265</v>
      </c>
      <c r="F92" t="s">
        <v>812</v>
      </c>
    </row>
    <row r="93" spans="1:6">
      <c r="C93" s="6">
        <v>100</v>
      </c>
      <c r="E93" t="s">
        <v>277</v>
      </c>
      <c r="F93" t="s">
        <v>813</v>
      </c>
    </row>
    <row r="94" spans="1:6">
      <c r="C94" s="6">
        <v>1.5</v>
      </c>
      <c r="E94" t="s">
        <v>895</v>
      </c>
      <c r="F94" t="s">
        <v>814</v>
      </c>
    </row>
    <row r="95" spans="1:6">
      <c r="C95" s="6">
        <v>21</v>
      </c>
      <c r="E95" t="s">
        <v>16</v>
      </c>
      <c r="F95" t="s">
        <v>34</v>
      </c>
    </row>
    <row r="96" spans="1:6">
      <c r="C96" s="6">
        <v>20.5</v>
      </c>
      <c r="E96" t="s">
        <v>50</v>
      </c>
      <c r="F96" t="s">
        <v>904</v>
      </c>
    </row>
    <row r="97" spans="1:6">
      <c r="C97" s="6">
        <v>105</v>
      </c>
      <c r="E97" t="s">
        <v>897</v>
      </c>
      <c r="F97" t="s">
        <v>815</v>
      </c>
    </row>
    <row r="98" spans="1:6">
      <c r="C98" s="6">
        <v>2.2599999999999998</v>
      </c>
      <c r="E98" t="s">
        <v>14</v>
      </c>
      <c r="F98" t="s">
        <v>816</v>
      </c>
    </row>
    <row r="99" spans="1:6">
      <c r="C99" s="6">
        <v>0.5</v>
      </c>
      <c r="E99" t="s">
        <v>35</v>
      </c>
      <c r="F99" t="s">
        <v>817</v>
      </c>
    </row>
    <row r="100" spans="1:6">
      <c r="C100" s="6">
        <v>1.7</v>
      </c>
      <c r="E100" t="s">
        <v>35</v>
      </c>
      <c r="F100" t="s">
        <v>818</v>
      </c>
    </row>
    <row r="101" spans="1:6">
      <c r="C101" s="6">
        <v>33</v>
      </c>
      <c r="E101" t="s">
        <v>15</v>
      </c>
      <c r="F101" t="s">
        <v>819</v>
      </c>
    </row>
    <row r="102" spans="1:6">
      <c r="C102" s="6">
        <v>51.03</v>
      </c>
      <c r="E102" t="s">
        <v>12</v>
      </c>
    </row>
    <row r="103" spans="1:6">
      <c r="C103" s="6">
        <v>5.3</v>
      </c>
      <c r="E103" t="s">
        <v>897</v>
      </c>
      <c r="F103" t="s">
        <v>820</v>
      </c>
    </row>
    <row r="104" spans="1:6">
      <c r="C104" s="6">
        <v>11</v>
      </c>
      <c r="E104" t="s">
        <v>15</v>
      </c>
      <c r="F104" t="s">
        <v>617</v>
      </c>
    </row>
    <row r="105" spans="1:6">
      <c r="A105" s="1">
        <v>40380</v>
      </c>
      <c r="B105" s="6">
        <f>SUM(C105:C114)</f>
        <v>195.33</v>
      </c>
      <c r="C105" s="6">
        <v>3.59</v>
      </c>
      <c r="E105" t="s">
        <v>16</v>
      </c>
      <c r="F105" t="s">
        <v>821</v>
      </c>
    </row>
    <row r="106" spans="1:6">
      <c r="C106" s="6">
        <v>38.049999999999997</v>
      </c>
      <c r="E106" t="s">
        <v>12</v>
      </c>
    </row>
    <row r="107" spans="1:6">
      <c r="C107" s="6">
        <v>17.3</v>
      </c>
      <c r="E107" t="s">
        <v>16</v>
      </c>
      <c r="F107" t="s">
        <v>822</v>
      </c>
    </row>
    <row r="108" spans="1:6">
      <c r="C108" s="6">
        <v>3.62</v>
      </c>
      <c r="E108" t="s">
        <v>14</v>
      </c>
      <c r="F108" t="s">
        <v>823</v>
      </c>
    </row>
    <row r="109" spans="1:6">
      <c r="C109" s="6">
        <v>22</v>
      </c>
      <c r="E109" t="s">
        <v>40</v>
      </c>
      <c r="F109" t="s">
        <v>824</v>
      </c>
    </row>
    <row r="110" spans="1:6">
      <c r="C110" s="6">
        <v>0.75</v>
      </c>
      <c r="E110" t="s">
        <v>35</v>
      </c>
      <c r="F110" t="s">
        <v>825</v>
      </c>
    </row>
    <row r="111" spans="1:6">
      <c r="C111" s="6">
        <v>28</v>
      </c>
      <c r="E111" t="s">
        <v>16</v>
      </c>
      <c r="F111" t="s">
        <v>826</v>
      </c>
    </row>
    <row r="112" spans="1:6">
      <c r="C112" s="6">
        <v>45</v>
      </c>
      <c r="E112" t="s">
        <v>50</v>
      </c>
      <c r="F112" t="s">
        <v>827</v>
      </c>
    </row>
    <row r="113" spans="1:6">
      <c r="C113" s="6">
        <v>16.02</v>
      </c>
      <c r="E113" t="s">
        <v>50</v>
      </c>
      <c r="F113" t="s">
        <v>828</v>
      </c>
    </row>
    <row r="114" spans="1:6">
      <c r="C114" s="6">
        <v>21</v>
      </c>
      <c r="E114" t="s">
        <v>13</v>
      </c>
      <c r="F114" t="s">
        <v>829</v>
      </c>
    </row>
    <row r="115" spans="1:6">
      <c r="A115" s="1">
        <v>40381</v>
      </c>
      <c r="B115" s="6">
        <f>SUM(C115:C123)</f>
        <v>161.36000000000001</v>
      </c>
      <c r="C115" s="6">
        <v>22.83</v>
      </c>
      <c r="E115" t="s">
        <v>12</v>
      </c>
    </row>
    <row r="116" spans="1:6">
      <c r="C116" s="6">
        <v>2</v>
      </c>
      <c r="E116" t="s">
        <v>16</v>
      </c>
      <c r="F116" t="s">
        <v>821</v>
      </c>
    </row>
    <row r="117" spans="1:6">
      <c r="C117" s="6">
        <v>41.81</v>
      </c>
      <c r="E117" t="s">
        <v>12</v>
      </c>
    </row>
    <row r="118" spans="1:6">
      <c r="C118" s="6">
        <v>40.07</v>
      </c>
      <c r="E118" t="s">
        <v>12</v>
      </c>
    </row>
    <row r="119" spans="1:6">
      <c r="C119" s="6">
        <v>2.15</v>
      </c>
      <c r="E119" t="s">
        <v>14</v>
      </c>
    </row>
    <row r="120" spans="1:6">
      <c r="C120" s="6">
        <v>8.5</v>
      </c>
      <c r="E120" t="s">
        <v>16</v>
      </c>
      <c r="F120" t="s">
        <v>830</v>
      </c>
    </row>
    <row r="121" spans="1:6">
      <c r="C121" s="6">
        <v>6</v>
      </c>
      <c r="E121" t="s">
        <v>35</v>
      </c>
      <c r="F121" t="s">
        <v>905</v>
      </c>
    </row>
    <row r="122" spans="1:6">
      <c r="C122" s="6">
        <v>20</v>
      </c>
      <c r="E122" t="s">
        <v>40</v>
      </c>
      <c r="F122" t="s">
        <v>905</v>
      </c>
    </row>
    <row r="123" spans="1:6">
      <c r="C123" s="6">
        <v>18</v>
      </c>
      <c r="E123" t="s">
        <v>16</v>
      </c>
      <c r="F123" t="s">
        <v>831</v>
      </c>
    </row>
    <row r="124" spans="1:6">
      <c r="A124" s="1">
        <v>40382</v>
      </c>
      <c r="B124" s="6">
        <f>SUM(C124:C136)</f>
        <v>198.13</v>
      </c>
      <c r="C124" s="6">
        <v>36.01</v>
      </c>
      <c r="E124" t="s">
        <v>12</v>
      </c>
    </row>
    <row r="125" spans="1:6">
      <c r="C125" s="6">
        <v>2.11</v>
      </c>
      <c r="E125" t="s">
        <v>16</v>
      </c>
      <c r="F125" t="s">
        <v>821</v>
      </c>
    </row>
    <row r="126" spans="1:6">
      <c r="C126" s="6">
        <v>3.2</v>
      </c>
      <c r="E126" t="s">
        <v>14</v>
      </c>
      <c r="F126" t="s">
        <v>832</v>
      </c>
    </row>
    <row r="127" spans="1:6">
      <c r="C127" s="6">
        <v>3.75</v>
      </c>
      <c r="E127" t="s">
        <v>14</v>
      </c>
      <c r="F127" t="s">
        <v>833</v>
      </c>
    </row>
    <row r="128" spans="1:6">
      <c r="C128" s="6">
        <v>43.66</v>
      </c>
      <c r="E128" t="s">
        <v>12</v>
      </c>
    </row>
    <row r="129" spans="3:6">
      <c r="C129" s="6">
        <v>36.119999999999997</v>
      </c>
      <c r="E129" t="s">
        <v>12</v>
      </c>
    </row>
    <row r="130" spans="3:6">
      <c r="C130" s="6">
        <v>18.89</v>
      </c>
      <c r="E130" t="s">
        <v>12</v>
      </c>
    </row>
    <row r="131" spans="3:6">
      <c r="C131" s="6">
        <v>30.69</v>
      </c>
      <c r="E131" t="s">
        <v>12</v>
      </c>
    </row>
    <row r="132" spans="3:6">
      <c r="C132" s="6">
        <v>11.2</v>
      </c>
      <c r="E132" t="s">
        <v>16</v>
      </c>
      <c r="F132" t="s">
        <v>834</v>
      </c>
    </row>
    <row r="133" spans="3:6">
      <c r="C133" s="6">
        <v>3</v>
      </c>
      <c r="E133" t="s">
        <v>14</v>
      </c>
      <c r="F133" t="s">
        <v>623</v>
      </c>
    </row>
    <row r="134" spans="3:6">
      <c r="C134" s="6">
        <v>2</v>
      </c>
      <c r="E134" t="s">
        <v>14</v>
      </c>
      <c r="F134" t="s">
        <v>71</v>
      </c>
    </row>
    <row r="135" spans="3:6">
      <c r="C135" s="6">
        <v>5</v>
      </c>
      <c r="E135" t="s">
        <v>50</v>
      </c>
      <c r="F135" t="s">
        <v>835</v>
      </c>
    </row>
    <row r="136" spans="3:6">
      <c r="C136" s="6">
        <v>2.5</v>
      </c>
      <c r="E136" t="s">
        <v>18</v>
      </c>
      <c r="F136" t="s">
        <v>836</v>
      </c>
    </row>
    <row r="137" spans="3:6">
      <c r="C137" s="6"/>
    </row>
    <row r="138" spans="3:6">
      <c r="C138" s="6"/>
    </row>
    <row r="139" spans="3:6">
      <c r="C139" s="6"/>
    </row>
    <row r="140" spans="3:6">
      <c r="C140" s="6"/>
    </row>
    <row r="141" spans="3:6">
      <c r="C141" s="6"/>
    </row>
    <row r="142" spans="3:6">
      <c r="C142" s="6"/>
    </row>
    <row r="143" spans="3:6">
      <c r="C143" s="6"/>
    </row>
    <row r="144" spans="3:6">
      <c r="C144" s="6"/>
    </row>
    <row r="145" spans="3:3">
      <c r="C145" s="6"/>
    </row>
    <row r="146" spans="3:3">
      <c r="C146" s="6"/>
    </row>
    <row r="147" spans="3:3">
      <c r="C147" s="6"/>
    </row>
    <row r="148" spans="3:3">
      <c r="C148" s="6"/>
    </row>
    <row r="149" spans="3:3">
      <c r="C149" s="6"/>
    </row>
    <row r="150" spans="3:3">
      <c r="C150" s="6"/>
    </row>
    <row r="151" spans="3:3">
      <c r="C151" s="6"/>
    </row>
    <row r="152" spans="3:3">
      <c r="C152" s="6"/>
    </row>
    <row r="153" spans="3:3">
      <c r="C153" s="6"/>
    </row>
    <row r="154" spans="3:3">
      <c r="C154" s="6"/>
    </row>
    <row r="155" spans="3:3">
      <c r="C155" s="6"/>
    </row>
    <row r="156" spans="3:3">
      <c r="C156" s="6"/>
    </row>
    <row r="157" spans="3:3">
      <c r="C157" s="6"/>
    </row>
    <row r="158" spans="3:3">
      <c r="C158" s="6"/>
    </row>
    <row r="159" spans="3:3">
      <c r="C159" s="6"/>
    </row>
    <row r="160" spans="3:3">
      <c r="C160" s="6"/>
    </row>
    <row r="161" spans="3:3">
      <c r="C161" s="6"/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  <row r="169" spans="3:3">
      <c r="C169" s="6"/>
    </row>
    <row r="170" spans="3:3">
      <c r="C170" s="6"/>
    </row>
    <row r="17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  <row r="178" spans="3:3">
      <c r="C178" s="6"/>
    </row>
    <row r="179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  <row r="202" spans="3:3">
      <c r="C202" s="6"/>
    </row>
    <row r="203" spans="3:3">
      <c r="C203" s="6"/>
    </row>
    <row r="204" spans="3:3">
      <c r="C204" s="6"/>
    </row>
    <row r="205" spans="3:3">
      <c r="C205" s="6"/>
    </row>
    <row r="206" spans="3:3">
      <c r="C206" s="6"/>
    </row>
    <row r="207" spans="3:3">
      <c r="C207" s="6"/>
    </row>
    <row r="208" spans="3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  <row r="219" spans="3:3">
      <c r="C219" s="6"/>
    </row>
    <row r="220" spans="3:3">
      <c r="C220" s="6"/>
    </row>
    <row r="221" spans="3:3">
      <c r="C221" s="6"/>
    </row>
    <row r="222" spans="3:3">
      <c r="C222" s="6"/>
    </row>
    <row r="223" spans="3:3">
      <c r="C223" s="6"/>
    </row>
    <row r="224" spans="3:3">
      <c r="C224" s="6"/>
    </row>
    <row r="225" spans="3:3">
      <c r="C225" s="6"/>
    </row>
    <row r="226" spans="3:3">
      <c r="C226" s="6"/>
    </row>
    <row r="227" spans="3:3">
      <c r="C227" s="6"/>
    </row>
    <row r="228" spans="3:3">
      <c r="C228" s="6"/>
    </row>
    <row r="229" spans="3:3">
      <c r="C229" s="6"/>
    </row>
    <row r="230" spans="3:3">
      <c r="C230" s="6"/>
    </row>
    <row r="231" spans="3:3">
      <c r="C231" s="6"/>
    </row>
    <row r="232" spans="3:3">
      <c r="C232" s="6"/>
    </row>
    <row r="233" spans="3:3">
      <c r="C233" s="6"/>
    </row>
    <row r="234" spans="3:3">
      <c r="C234" s="6"/>
    </row>
  </sheetData>
  <mergeCells count="1">
    <mergeCell ref="H5:I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2"/>
  <sheetViews>
    <sheetView topLeftCell="A208" workbookViewId="0">
      <selection activeCell="F232" sqref="F232"/>
    </sheetView>
  </sheetViews>
  <sheetFormatPr defaultRowHeight="15"/>
  <cols>
    <col min="1" max="1" width="17.5703125" style="1" bestFit="1" customWidth="1"/>
    <col min="2" max="2" width="14.42578125" style="6" customWidth="1"/>
    <col min="3" max="3" width="9.85546875" bestFit="1" customWidth="1"/>
    <col min="4" max="4" width="13.85546875" bestFit="1" customWidth="1"/>
    <col min="5" max="5" width="20.85546875" bestFit="1" customWidth="1"/>
    <col min="6" max="6" width="23.7109375" bestFit="1" customWidth="1"/>
    <col min="8" max="8" width="21" customWidth="1"/>
    <col min="9" max="9" width="9.140625" style="6"/>
  </cols>
  <sheetData>
    <row r="1" spans="1:9">
      <c r="A1" s="2" t="s">
        <v>8</v>
      </c>
      <c r="B1" s="12"/>
    </row>
    <row r="2" spans="1:9">
      <c r="A2" s="1" t="s">
        <v>9</v>
      </c>
      <c r="D2" t="s">
        <v>498</v>
      </c>
      <c r="E2" s="11">
        <f>SUM(C6:C999)</f>
        <v>4131.2053846153813</v>
      </c>
    </row>
    <row r="3" spans="1:9">
      <c r="A3" s="1" t="s">
        <v>7</v>
      </c>
      <c r="B3" s="3">
        <v>13</v>
      </c>
      <c r="D3" s="14" t="s">
        <v>796</v>
      </c>
      <c r="E3" s="3">
        <v>33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40025</v>
      </c>
      <c r="B6" s="6">
        <f>SUM(C6:C12)</f>
        <v>123.91615384615383</v>
      </c>
      <c r="C6" s="6">
        <v>40.299999999999997</v>
      </c>
      <c r="D6" s="7"/>
      <c r="E6" t="s">
        <v>895</v>
      </c>
      <c r="F6" t="s">
        <v>20</v>
      </c>
      <c r="H6" t="s">
        <v>40</v>
      </c>
      <c r="I6" s="6">
        <f t="shared" ref="I6:I13" si="0">SUMIF($E$6:$E$999,H6,$C$6:$C$999)</f>
        <v>246.84615384615384</v>
      </c>
    </row>
    <row r="7" spans="1:9">
      <c r="C7" s="6">
        <v>29</v>
      </c>
      <c r="D7" s="7"/>
      <c r="E7" t="s">
        <v>895</v>
      </c>
      <c r="F7" t="s">
        <v>21</v>
      </c>
      <c r="H7" t="s">
        <v>895</v>
      </c>
      <c r="I7" s="6">
        <f t="shared" si="0"/>
        <v>113.14615384615384</v>
      </c>
    </row>
    <row r="8" spans="1:9">
      <c r="C8" s="6">
        <v>5.77</v>
      </c>
      <c r="D8" s="7">
        <v>75</v>
      </c>
      <c r="E8" t="s">
        <v>17</v>
      </c>
      <c r="F8" t="s">
        <v>22</v>
      </c>
      <c r="H8" t="s">
        <v>14</v>
      </c>
      <c r="I8" s="6">
        <f t="shared" si="0"/>
        <v>192.03846153846152</v>
      </c>
    </row>
    <row r="9" spans="1:9">
      <c r="C9" s="6">
        <f t="shared" ref="C9:C49" si="1">IF(D9="","",D9/$B$3)</f>
        <v>5.7692307692307692</v>
      </c>
      <c r="D9" s="7">
        <v>75</v>
      </c>
      <c r="E9" t="s">
        <v>17</v>
      </c>
      <c r="F9" t="s">
        <v>22</v>
      </c>
      <c r="H9" t="s">
        <v>12</v>
      </c>
      <c r="I9" s="6">
        <f t="shared" si="0"/>
        <v>676.36923076923085</v>
      </c>
    </row>
    <row r="10" spans="1:9">
      <c r="C10" s="6">
        <f t="shared" si="1"/>
        <v>11.538461538461538</v>
      </c>
      <c r="D10" s="7">
        <v>150</v>
      </c>
      <c r="E10" t="s">
        <v>17</v>
      </c>
      <c r="F10" t="s">
        <v>23</v>
      </c>
      <c r="H10" t="s">
        <v>15</v>
      </c>
      <c r="I10" s="6">
        <f t="shared" si="0"/>
        <v>47.575384615384614</v>
      </c>
    </row>
    <row r="11" spans="1:9">
      <c r="C11" s="6">
        <f t="shared" si="1"/>
        <v>16.53846153846154</v>
      </c>
      <c r="D11" s="7">
        <v>215</v>
      </c>
      <c r="E11" t="s">
        <v>12</v>
      </c>
      <c r="H11" t="s">
        <v>896</v>
      </c>
      <c r="I11" s="6">
        <f t="shared" si="0"/>
        <v>12.923076923076923</v>
      </c>
    </row>
    <row r="12" spans="1:9">
      <c r="C12" s="6">
        <f t="shared" si="1"/>
        <v>15</v>
      </c>
      <c r="D12" s="7">
        <v>195</v>
      </c>
      <c r="E12" t="s">
        <v>13</v>
      </c>
      <c r="F12" t="s">
        <v>24</v>
      </c>
      <c r="H12" t="s">
        <v>37</v>
      </c>
      <c r="I12" s="6">
        <f t="shared" si="0"/>
        <v>17.307692307692307</v>
      </c>
    </row>
    <row r="13" spans="1:9">
      <c r="A13" s="1">
        <v>40026</v>
      </c>
      <c r="B13" s="6">
        <f>SUM(C13:C16)</f>
        <v>60.307692307692307</v>
      </c>
      <c r="C13" s="6">
        <f t="shared" si="1"/>
        <v>19.23076923076923</v>
      </c>
      <c r="D13" s="7">
        <v>250</v>
      </c>
      <c r="E13" t="s">
        <v>12</v>
      </c>
      <c r="H13" t="s">
        <v>13</v>
      </c>
      <c r="I13" s="6">
        <f t="shared" si="0"/>
        <v>847.19076923076921</v>
      </c>
    </row>
    <row r="14" spans="1:9">
      <c r="C14" s="6">
        <f t="shared" si="1"/>
        <v>26.923076923076923</v>
      </c>
      <c r="D14" s="7">
        <v>350</v>
      </c>
      <c r="E14" t="s">
        <v>12</v>
      </c>
      <c r="H14" t="s">
        <v>17</v>
      </c>
      <c r="I14" s="6">
        <f>SUMIF($E$6:$E$999,H14,$C$6:$C$999)</f>
        <v>237.46230769230772</v>
      </c>
    </row>
    <row r="15" spans="1:9">
      <c r="C15" s="6">
        <f t="shared" si="1"/>
        <v>2.6153846153846154</v>
      </c>
      <c r="D15" s="7">
        <v>34</v>
      </c>
      <c r="E15" t="s">
        <v>14</v>
      </c>
      <c r="F15" t="s">
        <v>25</v>
      </c>
      <c r="H15" t="s">
        <v>35</v>
      </c>
      <c r="I15" s="6">
        <f t="shared" ref="I15:I23" si="2">SUMIF($E$6:$E$999,H15,$C$6:$C$999)</f>
        <v>20</v>
      </c>
    </row>
    <row r="16" spans="1:9">
      <c r="C16" s="6">
        <f t="shared" si="1"/>
        <v>11.538461538461538</v>
      </c>
      <c r="D16" s="7">
        <v>150</v>
      </c>
      <c r="E16" t="s">
        <v>13</v>
      </c>
      <c r="F16" t="s">
        <v>24</v>
      </c>
      <c r="H16" t="s">
        <v>16</v>
      </c>
      <c r="I16" s="6">
        <f t="shared" si="2"/>
        <v>513.30769230769215</v>
      </c>
    </row>
    <row r="17" spans="1:9">
      <c r="A17" s="1">
        <v>40027</v>
      </c>
      <c r="B17" s="6">
        <f>SUM(C17:C18)</f>
        <v>18.46153846153846</v>
      </c>
      <c r="C17" s="6">
        <f t="shared" si="1"/>
        <v>11.538461538461538</v>
      </c>
      <c r="D17" s="7">
        <v>150</v>
      </c>
      <c r="E17" t="s">
        <v>13</v>
      </c>
      <c r="F17" t="s">
        <v>24</v>
      </c>
      <c r="H17" t="s">
        <v>277</v>
      </c>
      <c r="I17" s="6">
        <f t="shared" si="2"/>
        <v>0</v>
      </c>
    </row>
    <row r="18" spans="1:9">
      <c r="C18" s="6">
        <f t="shared" si="1"/>
        <v>6.9230769230769234</v>
      </c>
      <c r="D18" s="7">
        <v>90</v>
      </c>
      <c r="E18" t="s">
        <v>14</v>
      </c>
      <c r="F18" t="s">
        <v>26</v>
      </c>
      <c r="H18" t="s">
        <v>56</v>
      </c>
      <c r="I18" s="6">
        <f t="shared" si="2"/>
        <v>45.576923076923073</v>
      </c>
    </row>
    <row r="19" spans="1:9">
      <c r="A19" s="1">
        <v>40028</v>
      </c>
      <c r="B19" s="6">
        <f>SUM(C19:C23)</f>
        <v>72.92307692307692</v>
      </c>
      <c r="C19" s="6">
        <f t="shared" si="1"/>
        <v>17.384615384615383</v>
      </c>
      <c r="D19" s="7">
        <v>226</v>
      </c>
      <c r="E19" t="s">
        <v>16</v>
      </c>
      <c r="H19" t="s">
        <v>50</v>
      </c>
      <c r="I19" s="6">
        <f t="shared" si="2"/>
        <v>64.461538461538453</v>
      </c>
    </row>
    <row r="20" spans="1:9">
      <c r="C20" s="6">
        <f t="shared" si="1"/>
        <v>17.846153846153847</v>
      </c>
      <c r="D20" s="7">
        <v>232</v>
      </c>
      <c r="E20" t="s">
        <v>14</v>
      </c>
      <c r="F20" t="s">
        <v>27</v>
      </c>
      <c r="H20" t="s">
        <v>19</v>
      </c>
      <c r="I20" s="6">
        <f t="shared" si="2"/>
        <v>540.69230769230774</v>
      </c>
    </row>
    <row r="21" spans="1:9">
      <c r="C21" s="6">
        <f t="shared" si="1"/>
        <v>3.0769230769230771</v>
      </c>
      <c r="D21" s="7">
        <v>40</v>
      </c>
      <c r="E21" t="s">
        <v>14</v>
      </c>
      <c r="F21" t="s">
        <v>29</v>
      </c>
      <c r="H21" t="s">
        <v>18</v>
      </c>
      <c r="I21" s="6">
        <f t="shared" si="2"/>
        <v>106.61538461538461</v>
      </c>
    </row>
    <row r="22" spans="1:9">
      <c r="C22" s="6">
        <f t="shared" si="1"/>
        <v>26.923076923076923</v>
      </c>
      <c r="D22" s="7">
        <v>350</v>
      </c>
      <c r="E22" t="s">
        <v>12</v>
      </c>
      <c r="H22" t="s">
        <v>265</v>
      </c>
      <c r="I22" s="6">
        <f t="shared" si="2"/>
        <v>378.46153846153845</v>
      </c>
    </row>
    <row r="23" spans="1:9" ht="15.75" thickBot="1">
      <c r="C23" s="6">
        <f t="shared" si="1"/>
        <v>7.6923076923076925</v>
      </c>
      <c r="D23" s="7">
        <v>100</v>
      </c>
      <c r="E23" t="s">
        <v>13</v>
      </c>
      <c r="F23" t="s">
        <v>24</v>
      </c>
      <c r="H23" s="16" t="s">
        <v>897</v>
      </c>
      <c r="I23" s="17">
        <f t="shared" si="2"/>
        <v>71.230769230769226</v>
      </c>
    </row>
    <row r="24" spans="1:9">
      <c r="A24" s="1">
        <v>40029</v>
      </c>
      <c r="B24" s="6">
        <f>SUM(C24:C29)</f>
        <v>83.230769230769241</v>
      </c>
      <c r="C24" s="6">
        <f t="shared" si="1"/>
        <v>3.8461538461538463</v>
      </c>
      <c r="D24" s="7">
        <v>50</v>
      </c>
      <c r="E24" t="s">
        <v>897</v>
      </c>
      <c r="F24" t="s">
        <v>30</v>
      </c>
      <c r="H24" s="14" t="s">
        <v>504</v>
      </c>
      <c r="I24" s="6">
        <f>SUM(I6:I23)</f>
        <v>4131.2053846153849</v>
      </c>
    </row>
    <row r="25" spans="1:9">
      <c r="C25" s="6">
        <f t="shared" si="1"/>
        <v>26.923076923076923</v>
      </c>
      <c r="D25" s="7">
        <v>350</v>
      </c>
      <c r="E25" t="s">
        <v>12</v>
      </c>
    </row>
    <row r="26" spans="1:9">
      <c r="C26" s="6">
        <f t="shared" si="1"/>
        <v>0.61538461538461542</v>
      </c>
      <c r="D26" s="7">
        <v>8</v>
      </c>
      <c r="E26" t="s">
        <v>14</v>
      </c>
      <c r="F26" t="s">
        <v>31</v>
      </c>
    </row>
    <row r="27" spans="1:9">
      <c r="C27" s="6">
        <f t="shared" si="1"/>
        <v>25</v>
      </c>
      <c r="D27" s="7">
        <v>325</v>
      </c>
      <c r="E27" t="s">
        <v>12</v>
      </c>
    </row>
    <row r="28" spans="1:9">
      <c r="C28" s="6">
        <f t="shared" si="1"/>
        <v>20.692307692307693</v>
      </c>
      <c r="D28" s="7">
        <v>269</v>
      </c>
      <c r="E28" t="s">
        <v>19</v>
      </c>
      <c r="F28" t="s">
        <v>32</v>
      </c>
    </row>
    <row r="29" spans="1:9">
      <c r="C29" s="6">
        <f t="shared" si="1"/>
        <v>6.1538461538461542</v>
      </c>
      <c r="D29" s="7">
        <v>80</v>
      </c>
      <c r="E29" t="s">
        <v>16</v>
      </c>
    </row>
    <row r="30" spans="1:9">
      <c r="A30" s="1">
        <v>40030</v>
      </c>
      <c r="B30" s="6">
        <f>SUM(C30:C32)</f>
        <v>97.269230769230774</v>
      </c>
      <c r="C30" s="6">
        <f t="shared" si="1"/>
        <v>56.5</v>
      </c>
      <c r="D30" s="7">
        <v>734.5</v>
      </c>
      <c r="E30" t="s">
        <v>13</v>
      </c>
      <c r="F30" t="s">
        <v>264</v>
      </c>
    </row>
    <row r="31" spans="1:9">
      <c r="C31" s="6">
        <f t="shared" si="1"/>
        <v>17.692307692307693</v>
      </c>
      <c r="D31" s="7">
        <v>230</v>
      </c>
      <c r="E31" t="s">
        <v>16</v>
      </c>
    </row>
    <row r="32" spans="1:9">
      <c r="C32" s="6">
        <f t="shared" si="1"/>
        <v>23.076923076923077</v>
      </c>
      <c r="D32" s="7">
        <v>300</v>
      </c>
      <c r="E32" t="s">
        <v>14</v>
      </c>
      <c r="F32" t="s">
        <v>28</v>
      </c>
    </row>
    <row r="33" spans="1:6">
      <c r="A33" s="1">
        <v>40031</v>
      </c>
      <c r="B33" s="6">
        <f>SUM(C33:C38)</f>
        <v>104.80769230769231</v>
      </c>
      <c r="C33" s="6">
        <f t="shared" si="1"/>
        <v>4.615384615384615</v>
      </c>
      <c r="D33" s="7">
        <v>60</v>
      </c>
      <c r="E33" t="s">
        <v>16</v>
      </c>
      <c r="F33" t="s">
        <v>33</v>
      </c>
    </row>
    <row r="34" spans="1:6">
      <c r="C34" s="6">
        <f t="shared" si="1"/>
        <v>56.5</v>
      </c>
      <c r="D34" s="7">
        <v>734.5</v>
      </c>
      <c r="E34" t="s">
        <v>13</v>
      </c>
      <c r="F34" t="s">
        <v>264</v>
      </c>
    </row>
    <row r="35" spans="1:6">
      <c r="C35" s="6">
        <f t="shared" si="1"/>
        <v>8.3076923076923084</v>
      </c>
      <c r="D35" s="7">
        <v>108</v>
      </c>
      <c r="E35" t="s">
        <v>16</v>
      </c>
      <c r="F35" t="s">
        <v>34</v>
      </c>
    </row>
    <row r="36" spans="1:6">
      <c r="C36" s="6">
        <f t="shared" si="1"/>
        <v>3.0769230769230771</v>
      </c>
      <c r="D36" s="7">
        <v>40</v>
      </c>
      <c r="E36" t="s">
        <v>35</v>
      </c>
    </row>
    <row r="37" spans="1:6">
      <c r="C37" s="6">
        <f t="shared" si="1"/>
        <v>23.076923076923077</v>
      </c>
      <c r="D37" s="7">
        <v>300</v>
      </c>
      <c r="E37" t="s">
        <v>16</v>
      </c>
      <c r="F37" t="s">
        <v>36</v>
      </c>
    </row>
    <row r="38" spans="1:6">
      <c r="C38" s="6">
        <f t="shared" si="1"/>
        <v>9.2307692307692299</v>
      </c>
      <c r="D38" s="7">
        <v>120</v>
      </c>
      <c r="E38" t="s">
        <v>37</v>
      </c>
    </row>
    <row r="39" spans="1:6">
      <c r="A39" s="1">
        <v>40032</v>
      </c>
      <c r="B39" s="6">
        <f>SUM(C39:C44)</f>
        <v>199.26923076923077</v>
      </c>
      <c r="C39" s="6">
        <f t="shared" si="1"/>
        <v>15.384615384615385</v>
      </c>
      <c r="D39" s="7">
        <v>200</v>
      </c>
      <c r="E39" t="s">
        <v>14</v>
      </c>
    </row>
    <row r="40" spans="1:6">
      <c r="C40" s="6">
        <f t="shared" si="1"/>
        <v>56.5</v>
      </c>
      <c r="D40" s="7">
        <v>734.5</v>
      </c>
      <c r="E40" t="s">
        <v>13</v>
      </c>
      <c r="F40" t="s">
        <v>264</v>
      </c>
    </row>
    <row r="41" spans="1:6">
      <c r="C41" s="6">
        <f t="shared" si="1"/>
        <v>2.7692307692307692</v>
      </c>
      <c r="D41" s="7">
        <v>36</v>
      </c>
      <c r="E41" t="s">
        <v>17</v>
      </c>
      <c r="F41" t="s">
        <v>38</v>
      </c>
    </row>
    <row r="42" spans="1:6">
      <c r="C42" s="6">
        <f t="shared" si="1"/>
        <v>9.2307692307692299</v>
      </c>
      <c r="D42" s="7">
        <v>120</v>
      </c>
      <c r="E42" t="s">
        <v>16</v>
      </c>
      <c r="F42" t="s">
        <v>39</v>
      </c>
    </row>
    <row r="43" spans="1:6">
      <c r="C43" s="6">
        <f t="shared" si="1"/>
        <v>100</v>
      </c>
      <c r="D43" s="7">
        <v>1300</v>
      </c>
      <c r="E43" t="s">
        <v>40</v>
      </c>
      <c r="F43" t="s">
        <v>41</v>
      </c>
    </row>
    <row r="44" spans="1:6">
      <c r="C44" s="6">
        <f t="shared" si="1"/>
        <v>15.384615384615385</v>
      </c>
      <c r="D44" s="7">
        <v>200</v>
      </c>
      <c r="E44" t="s">
        <v>16</v>
      </c>
      <c r="F44" t="s">
        <v>36</v>
      </c>
    </row>
    <row r="45" spans="1:6">
      <c r="A45" s="1">
        <v>40033</v>
      </c>
      <c r="B45" s="6">
        <f>SUM(C45:C51)</f>
        <v>969.03846153846143</v>
      </c>
      <c r="C45" s="6">
        <f t="shared" si="1"/>
        <v>15.384615384615385</v>
      </c>
      <c r="D45" s="7">
        <v>200</v>
      </c>
      <c r="E45" t="s">
        <v>17</v>
      </c>
      <c r="F45" t="s">
        <v>42</v>
      </c>
    </row>
    <row r="46" spans="1:6">
      <c r="C46" s="6">
        <f t="shared" si="1"/>
        <v>8.2692307692307701</v>
      </c>
      <c r="D46" s="7">
        <v>107.5</v>
      </c>
      <c r="E46" t="s">
        <v>14</v>
      </c>
      <c r="F46" t="s">
        <v>43</v>
      </c>
    </row>
    <row r="47" spans="1:6">
      <c r="C47" s="6">
        <f t="shared" si="1"/>
        <v>17.692307692307693</v>
      </c>
      <c r="D47" s="7">
        <v>230</v>
      </c>
      <c r="E47" t="s">
        <v>16</v>
      </c>
      <c r="F47" t="s">
        <v>34</v>
      </c>
    </row>
    <row r="48" spans="1:6">
      <c r="C48" s="6">
        <f t="shared" si="1"/>
        <v>2.3076923076923075</v>
      </c>
      <c r="D48" s="7">
        <v>30</v>
      </c>
      <c r="E48" t="s">
        <v>56</v>
      </c>
      <c r="F48" t="s">
        <v>44</v>
      </c>
    </row>
    <row r="49" spans="1:6">
      <c r="C49" s="6">
        <f t="shared" si="1"/>
        <v>34.615384615384613</v>
      </c>
      <c r="D49" s="7">
        <v>450</v>
      </c>
      <c r="E49" t="s">
        <v>12</v>
      </c>
    </row>
    <row r="50" spans="1:6">
      <c r="C50" s="6">
        <v>520</v>
      </c>
      <c r="D50" s="7"/>
      <c r="E50" t="s">
        <v>19</v>
      </c>
      <c r="F50" t="s">
        <v>45</v>
      </c>
    </row>
    <row r="51" spans="1:6">
      <c r="C51" s="6">
        <f t="shared" ref="C51:C114" si="3">IF(D51="","",D51/$B$3)</f>
        <v>370.76923076923077</v>
      </c>
      <c r="D51" s="7">
        <v>4820</v>
      </c>
      <c r="E51" t="s">
        <v>265</v>
      </c>
      <c r="F51" t="s">
        <v>46</v>
      </c>
    </row>
    <row r="52" spans="1:6">
      <c r="A52" s="1">
        <v>40034</v>
      </c>
      <c r="B52" s="6">
        <f>SUM(C52:C54)</f>
        <v>24.730769230769234</v>
      </c>
      <c r="C52" s="6">
        <f t="shared" si="3"/>
        <v>13.461538461538462</v>
      </c>
      <c r="D52" s="7">
        <v>175</v>
      </c>
      <c r="E52" t="s">
        <v>16</v>
      </c>
      <c r="F52" t="s">
        <v>34</v>
      </c>
    </row>
    <row r="53" spans="1:6">
      <c r="C53" s="6">
        <f t="shared" si="3"/>
        <v>7.4230769230769234</v>
      </c>
      <c r="D53" s="7">
        <v>96.5</v>
      </c>
      <c r="E53" t="s">
        <v>15</v>
      </c>
    </row>
    <row r="54" spans="1:6">
      <c r="C54" s="6">
        <f t="shared" si="3"/>
        <v>3.8461538461538463</v>
      </c>
      <c r="D54" s="7">
        <v>50</v>
      </c>
      <c r="E54" t="s">
        <v>14</v>
      </c>
      <c r="F54" t="s">
        <v>26</v>
      </c>
    </row>
    <row r="55" spans="1:6">
      <c r="A55" s="1">
        <v>40035</v>
      </c>
      <c r="B55" s="6">
        <f>SUM(C55:C60)</f>
        <v>101.01230769230769</v>
      </c>
      <c r="C55" s="6">
        <f t="shared" si="3"/>
        <v>30.76923076923077</v>
      </c>
      <c r="D55" s="7">
        <v>400</v>
      </c>
      <c r="E55" t="s">
        <v>12</v>
      </c>
    </row>
    <row r="56" spans="1:6">
      <c r="C56" s="6">
        <f t="shared" si="3"/>
        <v>0.5</v>
      </c>
      <c r="D56" s="7">
        <v>6.5</v>
      </c>
      <c r="E56" t="s">
        <v>56</v>
      </c>
      <c r="F56" t="s">
        <v>47</v>
      </c>
    </row>
    <row r="57" spans="1:6">
      <c r="C57" s="6">
        <f t="shared" si="3"/>
        <v>5.8461538461538458</v>
      </c>
      <c r="D57" s="7">
        <v>76</v>
      </c>
      <c r="E57" t="s">
        <v>18</v>
      </c>
    </row>
    <row r="58" spans="1:6">
      <c r="C58" s="6">
        <f t="shared" si="3"/>
        <v>18.46153846153846</v>
      </c>
      <c r="D58" s="7">
        <v>240</v>
      </c>
      <c r="E58" t="s">
        <v>16</v>
      </c>
      <c r="F58" t="s">
        <v>34</v>
      </c>
    </row>
    <row r="59" spans="1:6">
      <c r="C59" s="6">
        <f t="shared" si="3"/>
        <v>33.89692307692308</v>
      </c>
      <c r="D59" s="7">
        <v>440.66</v>
      </c>
      <c r="E59" t="s">
        <v>12</v>
      </c>
    </row>
    <row r="60" spans="1:6">
      <c r="C60" s="6">
        <f t="shared" si="3"/>
        <v>11.538461538461538</v>
      </c>
      <c r="D60" s="7">
        <v>150</v>
      </c>
      <c r="E60" t="s">
        <v>13</v>
      </c>
      <c r="F60" t="s">
        <v>48</v>
      </c>
    </row>
    <row r="61" spans="1:6">
      <c r="A61" s="1">
        <v>40036</v>
      </c>
      <c r="B61" s="6">
        <f>SUM(C61:C63)</f>
        <v>45.53846153846154</v>
      </c>
      <c r="C61" s="6">
        <f t="shared" si="3"/>
        <v>11.538461538461538</v>
      </c>
      <c r="D61" s="7">
        <v>150</v>
      </c>
      <c r="E61" t="s">
        <v>13</v>
      </c>
      <c r="F61" t="s">
        <v>48</v>
      </c>
    </row>
    <row r="62" spans="1:6">
      <c r="C62" s="6">
        <f t="shared" si="3"/>
        <v>21.153846153846153</v>
      </c>
      <c r="D62" s="7">
        <v>275</v>
      </c>
      <c r="E62" t="s">
        <v>16</v>
      </c>
      <c r="F62" t="s">
        <v>34</v>
      </c>
    </row>
    <row r="63" spans="1:6">
      <c r="C63" s="6">
        <f t="shared" si="3"/>
        <v>12.846153846153847</v>
      </c>
      <c r="D63" s="7">
        <v>167</v>
      </c>
      <c r="E63" t="s">
        <v>14</v>
      </c>
      <c r="F63" t="s">
        <v>26</v>
      </c>
    </row>
    <row r="64" spans="1:6">
      <c r="A64" s="1">
        <v>40037</v>
      </c>
      <c r="B64" s="6">
        <f>SUM(C64:C71)</f>
        <v>103.27999999999999</v>
      </c>
      <c r="C64" s="6">
        <f t="shared" si="3"/>
        <v>12.923076923076923</v>
      </c>
      <c r="D64" s="7">
        <v>168</v>
      </c>
      <c r="E64" t="s">
        <v>896</v>
      </c>
      <c r="F64" t="s">
        <v>266</v>
      </c>
    </row>
    <row r="65" spans="1:6">
      <c r="C65" s="6">
        <f t="shared" si="3"/>
        <v>11.923076923076923</v>
      </c>
      <c r="D65" s="7">
        <v>155</v>
      </c>
      <c r="E65" t="s">
        <v>16</v>
      </c>
      <c r="F65" t="s">
        <v>34</v>
      </c>
    </row>
    <row r="66" spans="1:6">
      <c r="C66" s="6">
        <f t="shared" si="3"/>
        <v>2</v>
      </c>
      <c r="D66" s="7">
        <v>26</v>
      </c>
      <c r="E66" t="s">
        <v>14</v>
      </c>
      <c r="F66" t="s">
        <v>26</v>
      </c>
    </row>
    <row r="67" spans="1:6">
      <c r="C67" s="6">
        <f t="shared" si="3"/>
        <v>2.9230769230769229</v>
      </c>
      <c r="D67" s="7">
        <v>38</v>
      </c>
      <c r="E67" t="s">
        <v>17</v>
      </c>
      <c r="F67" t="s">
        <v>49</v>
      </c>
    </row>
    <row r="68" spans="1:6">
      <c r="C68" s="6">
        <f t="shared" si="3"/>
        <v>46.358461538461533</v>
      </c>
      <c r="D68" s="7">
        <v>602.66</v>
      </c>
      <c r="E68" t="s">
        <v>13</v>
      </c>
      <c r="F68" t="s">
        <v>267</v>
      </c>
    </row>
    <row r="69" spans="1:6">
      <c r="C69" s="6">
        <f t="shared" si="3"/>
        <v>17.152307692307691</v>
      </c>
      <c r="D69" s="7">
        <v>222.98</v>
      </c>
      <c r="E69" t="s">
        <v>15</v>
      </c>
    </row>
    <row r="70" spans="1:6">
      <c r="C70" s="6">
        <f t="shared" si="3"/>
        <v>3.0769230769230771</v>
      </c>
      <c r="D70" s="7">
        <v>40</v>
      </c>
      <c r="E70" t="s">
        <v>50</v>
      </c>
      <c r="F70" t="s">
        <v>906</v>
      </c>
    </row>
    <row r="71" spans="1:6">
      <c r="C71" s="6">
        <f t="shared" si="3"/>
        <v>6.9230769230769234</v>
      </c>
      <c r="D71" s="7">
        <v>90</v>
      </c>
      <c r="E71" t="s">
        <v>14</v>
      </c>
      <c r="F71" t="s">
        <v>51</v>
      </c>
    </row>
    <row r="72" spans="1:6">
      <c r="A72" s="1">
        <v>40038</v>
      </c>
      <c r="B72" s="6">
        <f>SUM(C72:C77)</f>
        <v>100.66615384615385</v>
      </c>
      <c r="C72" s="6">
        <f t="shared" si="3"/>
        <v>7.8461538461538458</v>
      </c>
      <c r="D72" s="7">
        <v>102</v>
      </c>
      <c r="E72" t="s">
        <v>15</v>
      </c>
    </row>
    <row r="73" spans="1:6">
      <c r="C73" s="6">
        <f t="shared" si="3"/>
        <v>46.358461538461533</v>
      </c>
      <c r="D73" s="7">
        <v>602.66</v>
      </c>
      <c r="E73" t="s">
        <v>13</v>
      </c>
      <c r="F73" t="s">
        <v>267</v>
      </c>
    </row>
    <row r="74" spans="1:6">
      <c r="C74" s="6">
        <f t="shared" si="3"/>
        <v>26.153846153846153</v>
      </c>
      <c r="D74" s="7">
        <v>340</v>
      </c>
      <c r="E74" t="s">
        <v>14</v>
      </c>
    </row>
    <row r="75" spans="1:6">
      <c r="C75" s="6">
        <f t="shared" si="3"/>
        <v>7.6923076923076925</v>
      </c>
      <c r="D75" s="7">
        <v>100</v>
      </c>
      <c r="E75" t="s">
        <v>17</v>
      </c>
      <c r="F75" t="s">
        <v>52</v>
      </c>
    </row>
    <row r="76" spans="1:6">
      <c r="C76" s="6">
        <f t="shared" si="3"/>
        <v>1.0769230769230769</v>
      </c>
      <c r="D76" s="7">
        <v>14</v>
      </c>
      <c r="E76" t="s">
        <v>56</v>
      </c>
      <c r="F76" t="s">
        <v>44</v>
      </c>
    </row>
    <row r="77" spans="1:6">
      <c r="C77" s="6">
        <f t="shared" si="3"/>
        <v>11.538461538461538</v>
      </c>
      <c r="D77" s="7">
        <v>150</v>
      </c>
      <c r="E77" t="s">
        <v>14</v>
      </c>
    </row>
    <row r="78" spans="1:6">
      <c r="A78" s="1">
        <v>40039</v>
      </c>
      <c r="B78" s="6">
        <f>SUM(C78:C80)</f>
        <v>59.819999999999993</v>
      </c>
      <c r="C78" s="6">
        <f t="shared" si="3"/>
        <v>5.384615384615385</v>
      </c>
      <c r="D78" s="7">
        <v>70</v>
      </c>
      <c r="E78" t="s">
        <v>17</v>
      </c>
      <c r="F78" t="s">
        <v>49</v>
      </c>
    </row>
    <row r="79" spans="1:6">
      <c r="C79" s="6">
        <f t="shared" si="3"/>
        <v>46.358461538461533</v>
      </c>
      <c r="D79" s="7">
        <v>602.66</v>
      </c>
      <c r="E79" t="s">
        <v>13</v>
      </c>
      <c r="F79" t="s">
        <v>267</v>
      </c>
    </row>
    <row r="80" spans="1:6">
      <c r="C80" s="6">
        <f t="shared" si="3"/>
        <v>8.0769230769230766</v>
      </c>
      <c r="D80" s="7">
        <v>105</v>
      </c>
      <c r="E80" t="s">
        <v>37</v>
      </c>
    </row>
    <row r="81" spans="1:6">
      <c r="A81" s="1">
        <v>40040</v>
      </c>
      <c r="B81" s="6">
        <f>SUM(C81:C89)</f>
        <v>111.61538461538461</v>
      </c>
      <c r="C81" s="6">
        <f t="shared" si="3"/>
        <v>0.38461538461538464</v>
      </c>
      <c r="D81" s="7">
        <v>5</v>
      </c>
      <c r="E81" t="s">
        <v>17</v>
      </c>
      <c r="F81" t="s">
        <v>49</v>
      </c>
    </row>
    <row r="82" spans="1:6">
      <c r="C82" s="6">
        <f t="shared" si="3"/>
        <v>1.6923076923076923</v>
      </c>
      <c r="D82" s="7">
        <v>22</v>
      </c>
      <c r="E82" t="s">
        <v>14</v>
      </c>
      <c r="F82" t="s">
        <v>53</v>
      </c>
    </row>
    <row r="83" spans="1:6">
      <c r="C83" s="6">
        <f t="shared" si="3"/>
        <v>23.846153846153847</v>
      </c>
      <c r="D83" s="7">
        <v>310</v>
      </c>
      <c r="E83" t="s">
        <v>12</v>
      </c>
    </row>
    <row r="84" spans="1:6">
      <c r="C84" s="6">
        <f t="shared" si="3"/>
        <v>1.8461538461538463</v>
      </c>
      <c r="D84" s="7">
        <v>24</v>
      </c>
      <c r="E84" t="s">
        <v>15</v>
      </c>
      <c r="F84" t="s">
        <v>54</v>
      </c>
    </row>
    <row r="85" spans="1:6">
      <c r="C85" s="6">
        <f t="shared" si="3"/>
        <v>33.07692307692308</v>
      </c>
      <c r="D85" s="7">
        <v>430</v>
      </c>
      <c r="E85" t="s">
        <v>12</v>
      </c>
    </row>
    <row r="86" spans="1:6">
      <c r="C86" s="6">
        <f t="shared" si="3"/>
        <v>7.6923076923076925</v>
      </c>
      <c r="D86" s="7">
        <v>100</v>
      </c>
      <c r="E86" t="s">
        <v>14</v>
      </c>
      <c r="F86" t="s">
        <v>26</v>
      </c>
    </row>
    <row r="87" spans="1:6">
      <c r="C87" s="6">
        <f t="shared" si="3"/>
        <v>3.8461538461538463</v>
      </c>
      <c r="D87" s="7">
        <v>50</v>
      </c>
      <c r="E87" t="s">
        <v>16</v>
      </c>
      <c r="F87" t="s">
        <v>36</v>
      </c>
    </row>
    <row r="88" spans="1:6">
      <c r="C88" s="6">
        <f t="shared" si="3"/>
        <v>23.076923076923077</v>
      </c>
      <c r="D88" s="7">
        <v>300</v>
      </c>
      <c r="E88" t="s">
        <v>18</v>
      </c>
    </row>
    <row r="89" spans="1:6">
      <c r="C89" s="6">
        <f t="shared" si="3"/>
        <v>16.153846153846153</v>
      </c>
      <c r="D89" s="7">
        <v>210</v>
      </c>
      <c r="E89" t="s">
        <v>13</v>
      </c>
      <c r="F89" t="s">
        <v>268</v>
      </c>
    </row>
    <row r="90" spans="1:6">
      <c r="A90" s="1">
        <v>40041</v>
      </c>
      <c r="B90" s="6">
        <f>SUM(C90:C97)</f>
        <v>31</v>
      </c>
      <c r="C90" s="6">
        <f t="shared" si="3"/>
        <v>4.615384615384615</v>
      </c>
      <c r="D90" s="7">
        <v>60</v>
      </c>
      <c r="E90" t="s">
        <v>16</v>
      </c>
      <c r="F90" t="s">
        <v>34</v>
      </c>
    </row>
    <row r="91" spans="1:6">
      <c r="C91" s="6">
        <f t="shared" si="3"/>
        <v>0.53846153846153844</v>
      </c>
      <c r="D91" s="7">
        <v>7</v>
      </c>
      <c r="E91" t="s">
        <v>14</v>
      </c>
      <c r="F91" t="s">
        <v>31</v>
      </c>
    </row>
    <row r="92" spans="1:6">
      <c r="C92" s="6">
        <f t="shared" si="3"/>
        <v>1.2307692307692308</v>
      </c>
      <c r="D92" s="7">
        <v>16</v>
      </c>
      <c r="E92" t="s">
        <v>56</v>
      </c>
      <c r="F92" t="s">
        <v>44</v>
      </c>
    </row>
    <row r="93" spans="1:6">
      <c r="C93" s="6">
        <f t="shared" si="3"/>
        <v>1.6923076923076923</v>
      </c>
      <c r="D93" s="7">
        <v>22</v>
      </c>
      <c r="E93" t="s">
        <v>56</v>
      </c>
      <c r="F93" t="s">
        <v>57</v>
      </c>
    </row>
    <row r="94" spans="1:6">
      <c r="C94" s="6">
        <f t="shared" si="3"/>
        <v>0.38461538461538464</v>
      </c>
      <c r="D94" s="7">
        <v>5</v>
      </c>
      <c r="E94" t="s">
        <v>17</v>
      </c>
      <c r="F94" t="s">
        <v>49</v>
      </c>
    </row>
    <row r="95" spans="1:6">
      <c r="C95" s="6">
        <f t="shared" si="3"/>
        <v>0.38461538461538464</v>
      </c>
      <c r="D95" s="7">
        <v>5</v>
      </c>
      <c r="E95" t="s">
        <v>17</v>
      </c>
      <c r="F95" t="s">
        <v>49</v>
      </c>
    </row>
    <row r="96" spans="1:6">
      <c r="C96" s="6">
        <f t="shared" si="3"/>
        <v>6</v>
      </c>
      <c r="D96" s="7">
        <v>78</v>
      </c>
      <c r="E96" t="s">
        <v>16</v>
      </c>
      <c r="F96" t="s">
        <v>36</v>
      </c>
    </row>
    <row r="97" spans="1:6">
      <c r="C97" s="6">
        <f t="shared" si="3"/>
        <v>16.153846153846153</v>
      </c>
      <c r="D97" s="7">
        <v>210</v>
      </c>
      <c r="E97" t="s">
        <v>13</v>
      </c>
      <c r="F97" t="s">
        <v>268</v>
      </c>
    </row>
    <row r="98" spans="1:6">
      <c r="A98" s="1">
        <v>40042</v>
      </c>
      <c r="B98" s="6">
        <f>SUM(C98:C104)</f>
        <v>104.92307692307693</v>
      </c>
      <c r="C98" s="6">
        <f t="shared" si="3"/>
        <v>46.153846153846153</v>
      </c>
      <c r="D98" s="7">
        <v>600</v>
      </c>
      <c r="E98" t="s">
        <v>897</v>
      </c>
      <c r="F98" t="s">
        <v>58</v>
      </c>
    </row>
    <row r="99" spans="1:6">
      <c r="C99" s="6">
        <f t="shared" si="3"/>
        <v>7.6923076923076925</v>
      </c>
      <c r="D99" s="7">
        <v>100</v>
      </c>
      <c r="E99" t="s">
        <v>17</v>
      </c>
      <c r="F99" t="s">
        <v>23</v>
      </c>
    </row>
    <row r="100" spans="1:6">
      <c r="C100" s="6">
        <f t="shared" si="3"/>
        <v>13.076923076923077</v>
      </c>
      <c r="D100" s="7">
        <v>170</v>
      </c>
      <c r="E100" t="s">
        <v>16</v>
      </c>
      <c r="F100" t="s">
        <v>34</v>
      </c>
    </row>
    <row r="101" spans="1:6">
      <c r="C101" s="6">
        <f t="shared" si="3"/>
        <v>8.4615384615384617</v>
      </c>
      <c r="D101" s="7">
        <v>110</v>
      </c>
      <c r="E101" t="s">
        <v>40</v>
      </c>
      <c r="F101" t="s">
        <v>59</v>
      </c>
    </row>
    <row r="102" spans="1:6">
      <c r="C102" s="6">
        <f t="shared" si="3"/>
        <v>2.6153846153846154</v>
      </c>
      <c r="D102" s="7">
        <v>34</v>
      </c>
      <c r="E102" t="s">
        <v>40</v>
      </c>
      <c r="F102" t="s">
        <v>60</v>
      </c>
    </row>
    <row r="103" spans="1:6">
      <c r="C103" s="6">
        <f t="shared" si="3"/>
        <v>10.76923076923077</v>
      </c>
      <c r="D103" s="7">
        <v>140</v>
      </c>
      <c r="E103" t="s">
        <v>16</v>
      </c>
      <c r="F103" t="s">
        <v>36</v>
      </c>
    </row>
    <row r="104" spans="1:6">
      <c r="C104" s="6">
        <f t="shared" si="3"/>
        <v>16.153846153846153</v>
      </c>
      <c r="D104" s="7">
        <v>210</v>
      </c>
      <c r="E104" t="s">
        <v>13</v>
      </c>
      <c r="F104" t="s">
        <v>268</v>
      </c>
    </row>
    <row r="105" spans="1:6">
      <c r="A105" s="1">
        <v>40043</v>
      </c>
      <c r="B105" s="6">
        <f>SUM(C105:C110)</f>
        <v>51.92307692307692</v>
      </c>
      <c r="C105" s="6">
        <f t="shared" si="3"/>
        <v>1.6923076923076923</v>
      </c>
      <c r="D105" s="7">
        <v>22</v>
      </c>
      <c r="E105" t="s">
        <v>56</v>
      </c>
      <c r="F105" t="s">
        <v>57</v>
      </c>
    </row>
    <row r="106" spans="1:6">
      <c r="C106" s="6">
        <f t="shared" si="3"/>
        <v>5.6923076923076925</v>
      </c>
      <c r="D106" s="7">
        <v>74</v>
      </c>
      <c r="E106" t="s">
        <v>16</v>
      </c>
      <c r="F106" t="s">
        <v>34</v>
      </c>
    </row>
    <row r="107" spans="1:6">
      <c r="C107" s="6">
        <f t="shared" si="3"/>
        <v>6.1538461538461542</v>
      </c>
      <c r="D107" s="7">
        <v>80</v>
      </c>
      <c r="E107" t="s">
        <v>14</v>
      </c>
    </row>
    <row r="108" spans="1:6">
      <c r="C108" s="6">
        <f t="shared" si="3"/>
        <v>2.8461538461538463</v>
      </c>
      <c r="D108" s="7">
        <v>37</v>
      </c>
      <c r="E108" t="s">
        <v>56</v>
      </c>
    </row>
    <row r="109" spans="1:6">
      <c r="C109" s="6">
        <f t="shared" si="3"/>
        <v>16.153846153846153</v>
      </c>
      <c r="D109" s="7">
        <v>210</v>
      </c>
      <c r="E109" t="s">
        <v>13</v>
      </c>
      <c r="F109" t="s">
        <v>268</v>
      </c>
    </row>
    <row r="110" spans="1:6">
      <c r="C110" s="6">
        <f t="shared" si="3"/>
        <v>19.384615384615383</v>
      </c>
      <c r="D110" s="7">
        <v>252</v>
      </c>
      <c r="E110" t="s">
        <v>16</v>
      </c>
      <c r="F110" t="s">
        <v>61</v>
      </c>
    </row>
    <row r="111" spans="1:6">
      <c r="A111" s="1">
        <v>40044</v>
      </c>
      <c r="B111" s="6">
        <f>SUM(C111:C119)</f>
        <v>110.23076923076921</v>
      </c>
      <c r="C111" s="6">
        <f t="shared" si="3"/>
        <v>37.307692307692307</v>
      </c>
      <c r="D111" s="7">
        <v>485</v>
      </c>
      <c r="E111" t="s">
        <v>12</v>
      </c>
    </row>
    <row r="112" spans="1:6">
      <c r="C112" s="6">
        <f t="shared" si="3"/>
        <v>4.615384615384615</v>
      </c>
      <c r="D112" s="7">
        <v>60</v>
      </c>
      <c r="E112" t="s">
        <v>35</v>
      </c>
    </row>
    <row r="113" spans="1:6">
      <c r="C113" s="6">
        <f t="shared" si="3"/>
        <v>30</v>
      </c>
      <c r="D113" s="7">
        <v>390</v>
      </c>
      <c r="E113" t="s">
        <v>13</v>
      </c>
      <c r="F113" t="s">
        <v>269</v>
      </c>
    </row>
    <row r="114" spans="1:6">
      <c r="C114" s="6">
        <f t="shared" si="3"/>
        <v>26.923076923076923</v>
      </c>
      <c r="D114" s="7">
        <v>350</v>
      </c>
      <c r="E114" t="s">
        <v>12</v>
      </c>
    </row>
    <row r="115" spans="1:6">
      <c r="C115" s="6">
        <f t="shared" ref="C115:C177" si="4">IF(D115="","",D115/$B$3)</f>
        <v>0.92307692307692313</v>
      </c>
      <c r="D115" s="7">
        <v>12</v>
      </c>
      <c r="E115" t="s">
        <v>14</v>
      </c>
      <c r="F115" t="s">
        <v>31</v>
      </c>
    </row>
    <row r="116" spans="1:6">
      <c r="C116" s="6">
        <f t="shared" si="4"/>
        <v>4.8461538461538458</v>
      </c>
      <c r="D116" s="7">
        <v>63</v>
      </c>
      <c r="E116" t="s">
        <v>18</v>
      </c>
    </row>
    <row r="117" spans="1:6">
      <c r="C117" s="6">
        <f t="shared" si="4"/>
        <v>0.92307692307692313</v>
      </c>
      <c r="D117" s="7">
        <v>12</v>
      </c>
      <c r="E117" t="s">
        <v>18</v>
      </c>
    </row>
    <row r="118" spans="1:6">
      <c r="C118" s="6">
        <f t="shared" si="4"/>
        <v>3.4615384615384617</v>
      </c>
      <c r="D118" s="7">
        <v>45</v>
      </c>
      <c r="E118" t="s">
        <v>16</v>
      </c>
      <c r="F118" t="s">
        <v>36</v>
      </c>
    </row>
    <row r="119" spans="1:6">
      <c r="C119" s="6">
        <f t="shared" si="4"/>
        <v>1.2307692307692308</v>
      </c>
      <c r="D119" s="7">
        <v>16</v>
      </c>
      <c r="E119" t="s">
        <v>14</v>
      </c>
    </row>
    <row r="120" spans="1:6">
      <c r="A120" s="1">
        <v>40045</v>
      </c>
      <c r="B120" s="6">
        <f>SUM(C120:C132)</f>
        <v>84.461538461538453</v>
      </c>
      <c r="C120" s="6">
        <f t="shared" si="4"/>
        <v>15.384615384615385</v>
      </c>
      <c r="D120" s="7">
        <v>200</v>
      </c>
      <c r="E120" t="s">
        <v>16</v>
      </c>
      <c r="F120" t="s">
        <v>34</v>
      </c>
    </row>
    <row r="121" spans="1:6">
      <c r="C121" s="6">
        <f t="shared" si="4"/>
        <v>7.6923076923076925</v>
      </c>
      <c r="D121" s="7">
        <v>100</v>
      </c>
      <c r="E121" t="s">
        <v>17</v>
      </c>
      <c r="F121" t="s">
        <v>62</v>
      </c>
    </row>
    <row r="122" spans="1:6">
      <c r="C122" s="6">
        <f t="shared" si="4"/>
        <v>11.538461538461538</v>
      </c>
      <c r="D122" s="7">
        <v>150</v>
      </c>
      <c r="E122" t="s">
        <v>50</v>
      </c>
      <c r="F122" t="s">
        <v>63</v>
      </c>
    </row>
    <row r="123" spans="1:6">
      <c r="C123" s="6">
        <f t="shared" si="4"/>
        <v>2.7692307692307692</v>
      </c>
      <c r="D123" s="7">
        <v>36</v>
      </c>
      <c r="E123" t="s">
        <v>14</v>
      </c>
      <c r="F123" t="s">
        <v>53</v>
      </c>
    </row>
    <row r="124" spans="1:6">
      <c r="C124" s="6">
        <f t="shared" si="4"/>
        <v>1.9230769230769231</v>
      </c>
      <c r="D124" s="7">
        <v>25</v>
      </c>
      <c r="E124" t="s">
        <v>50</v>
      </c>
      <c r="F124" t="s">
        <v>907</v>
      </c>
    </row>
    <row r="125" spans="1:6">
      <c r="C125" s="6">
        <f t="shared" si="4"/>
        <v>30</v>
      </c>
      <c r="D125" s="7">
        <v>390</v>
      </c>
      <c r="E125" t="s">
        <v>13</v>
      </c>
      <c r="F125" t="s">
        <v>269</v>
      </c>
    </row>
    <row r="126" spans="1:6">
      <c r="C126" s="6">
        <f t="shared" si="4"/>
        <v>4.615384615384615</v>
      </c>
      <c r="D126" s="7">
        <v>60</v>
      </c>
      <c r="E126" t="s">
        <v>35</v>
      </c>
    </row>
    <row r="127" spans="1:6">
      <c r="C127" s="6">
        <f t="shared" si="4"/>
        <v>4.0769230769230766</v>
      </c>
      <c r="D127" s="7">
        <v>53</v>
      </c>
      <c r="E127" t="s">
        <v>14</v>
      </c>
      <c r="F127" t="s">
        <v>26</v>
      </c>
    </row>
    <row r="128" spans="1:6">
      <c r="C128" s="6">
        <f t="shared" si="4"/>
        <v>1.3846153846153846</v>
      </c>
      <c r="D128" s="7">
        <v>18</v>
      </c>
      <c r="E128" t="s">
        <v>16</v>
      </c>
      <c r="F128" t="s">
        <v>64</v>
      </c>
    </row>
    <row r="129" spans="1:6">
      <c r="C129" s="6">
        <f t="shared" si="4"/>
        <v>1.5384615384615385</v>
      </c>
      <c r="D129" s="7">
        <v>20</v>
      </c>
      <c r="E129" t="s">
        <v>16</v>
      </c>
      <c r="F129" t="s">
        <v>65</v>
      </c>
    </row>
    <row r="130" spans="1:6">
      <c r="C130" s="6">
        <f t="shared" si="4"/>
        <v>1.3846153846153846</v>
      </c>
      <c r="D130" s="7">
        <v>18</v>
      </c>
      <c r="E130" t="s">
        <v>14</v>
      </c>
      <c r="F130" t="s">
        <v>26</v>
      </c>
    </row>
    <row r="131" spans="1:6">
      <c r="C131" s="6">
        <f t="shared" si="4"/>
        <v>1.3846153846153846</v>
      </c>
      <c r="D131" s="7">
        <v>18</v>
      </c>
      <c r="E131" t="s">
        <v>16</v>
      </c>
      <c r="F131" t="s">
        <v>64</v>
      </c>
    </row>
    <row r="132" spans="1:6">
      <c r="C132" s="6">
        <f t="shared" si="4"/>
        <v>0.76923076923076927</v>
      </c>
      <c r="D132" s="7">
        <v>10</v>
      </c>
      <c r="E132" t="s">
        <v>56</v>
      </c>
      <c r="F132" t="s">
        <v>66</v>
      </c>
    </row>
    <row r="133" spans="1:6">
      <c r="A133" s="1">
        <v>40046</v>
      </c>
      <c r="B133" s="6">
        <f>SUM(C133:C142)</f>
        <v>96.92307692307692</v>
      </c>
      <c r="C133" s="6">
        <f t="shared" si="4"/>
        <v>30</v>
      </c>
      <c r="D133" s="7">
        <v>390</v>
      </c>
      <c r="E133" t="s">
        <v>13</v>
      </c>
      <c r="F133" t="s">
        <v>269</v>
      </c>
    </row>
    <row r="134" spans="1:6">
      <c r="C134" s="6">
        <f t="shared" si="4"/>
        <v>4.615384615384615</v>
      </c>
      <c r="D134" s="7">
        <v>60</v>
      </c>
      <c r="E134" t="s">
        <v>35</v>
      </c>
    </row>
    <row r="135" spans="1:6">
      <c r="C135" s="6">
        <f t="shared" si="4"/>
        <v>2.3076923076923075</v>
      </c>
      <c r="D135" s="7">
        <v>30</v>
      </c>
      <c r="E135" t="s">
        <v>56</v>
      </c>
      <c r="F135" t="s">
        <v>67</v>
      </c>
    </row>
    <row r="136" spans="1:6">
      <c r="C136" s="6">
        <f t="shared" si="4"/>
        <v>7.6923076923076925</v>
      </c>
      <c r="D136" s="7">
        <v>100</v>
      </c>
      <c r="E136" t="s">
        <v>265</v>
      </c>
      <c r="F136" t="s">
        <v>52</v>
      </c>
    </row>
    <row r="137" spans="1:6">
      <c r="C137" s="6">
        <f t="shared" si="4"/>
        <v>22.307692307692307</v>
      </c>
      <c r="D137" s="7">
        <v>290</v>
      </c>
      <c r="E137" t="s">
        <v>50</v>
      </c>
      <c r="F137" t="s">
        <v>68</v>
      </c>
    </row>
    <row r="138" spans="1:6">
      <c r="C138" s="6">
        <f t="shared" si="4"/>
        <v>8.8461538461538467</v>
      </c>
      <c r="D138" s="7">
        <v>115</v>
      </c>
      <c r="E138" t="s">
        <v>16</v>
      </c>
      <c r="F138" t="s">
        <v>34</v>
      </c>
    </row>
    <row r="139" spans="1:6">
      <c r="C139" s="6">
        <f t="shared" si="4"/>
        <v>3.5384615384615383</v>
      </c>
      <c r="D139" s="7">
        <v>46</v>
      </c>
      <c r="E139" t="s">
        <v>14</v>
      </c>
      <c r="F139" t="s">
        <v>26</v>
      </c>
    </row>
    <row r="140" spans="1:6">
      <c r="C140" s="6">
        <f t="shared" si="4"/>
        <v>5.384615384615385</v>
      </c>
      <c r="D140" s="7">
        <v>70</v>
      </c>
      <c r="E140" t="s">
        <v>14</v>
      </c>
      <c r="F140" t="s">
        <v>26</v>
      </c>
    </row>
    <row r="141" spans="1:6">
      <c r="C141" s="6">
        <f t="shared" si="4"/>
        <v>11.538461538461538</v>
      </c>
      <c r="D141" s="7">
        <v>150</v>
      </c>
      <c r="E141" t="s">
        <v>16</v>
      </c>
      <c r="F141" t="s">
        <v>36</v>
      </c>
    </row>
    <row r="142" spans="1:6">
      <c r="C142" s="6">
        <f t="shared" si="4"/>
        <v>0.69230769230769229</v>
      </c>
      <c r="D142" s="7">
        <v>9</v>
      </c>
      <c r="E142" t="s">
        <v>56</v>
      </c>
    </row>
    <row r="143" spans="1:6">
      <c r="A143" s="1">
        <v>40047</v>
      </c>
      <c r="B143" s="6">
        <f>SUM(C143:C155)</f>
        <v>101.6153846153846</v>
      </c>
      <c r="C143" s="6">
        <f t="shared" si="4"/>
        <v>3.0769230769230771</v>
      </c>
      <c r="D143" s="7">
        <v>40</v>
      </c>
      <c r="E143" t="s">
        <v>16</v>
      </c>
      <c r="F143" t="s">
        <v>33</v>
      </c>
    </row>
    <row r="144" spans="1:6">
      <c r="C144" s="6">
        <f t="shared" si="4"/>
        <v>28.692307692307693</v>
      </c>
      <c r="D144" s="7">
        <v>373</v>
      </c>
      <c r="E144" t="s">
        <v>12</v>
      </c>
    </row>
    <row r="145" spans="1:6">
      <c r="C145" s="6">
        <f t="shared" si="4"/>
        <v>7.8461538461538458</v>
      </c>
      <c r="D145" s="7">
        <v>102</v>
      </c>
      <c r="E145" t="s">
        <v>40</v>
      </c>
      <c r="F145" t="s">
        <v>69</v>
      </c>
    </row>
    <row r="146" spans="1:6">
      <c r="C146" s="6">
        <f t="shared" si="4"/>
        <v>3.5384615384615383</v>
      </c>
      <c r="D146" s="7">
        <v>46</v>
      </c>
      <c r="E146" t="s">
        <v>18</v>
      </c>
    </row>
    <row r="147" spans="1:6">
      <c r="C147" s="6">
        <f t="shared" si="4"/>
        <v>5.384615384615385</v>
      </c>
      <c r="D147" s="7">
        <v>70</v>
      </c>
      <c r="E147" t="s">
        <v>16</v>
      </c>
      <c r="F147" t="s">
        <v>34</v>
      </c>
    </row>
    <row r="148" spans="1:6">
      <c r="C148" s="6">
        <f t="shared" si="4"/>
        <v>2</v>
      </c>
      <c r="D148" s="7">
        <v>26</v>
      </c>
      <c r="E148" t="s">
        <v>14</v>
      </c>
      <c r="F148" t="s">
        <v>43</v>
      </c>
    </row>
    <row r="149" spans="1:6">
      <c r="C149" s="6">
        <f t="shared" si="4"/>
        <v>6.5384615384615383</v>
      </c>
      <c r="D149" s="7">
        <v>85</v>
      </c>
      <c r="E149" t="s">
        <v>18</v>
      </c>
    </row>
    <row r="150" spans="1:6">
      <c r="C150" s="6">
        <f t="shared" si="4"/>
        <v>24.615384615384617</v>
      </c>
      <c r="D150" s="7">
        <v>320</v>
      </c>
      <c r="E150" t="s">
        <v>13</v>
      </c>
      <c r="F150" t="s">
        <v>270</v>
      </c>
    </row>
    <row r="151" spans="1:6">
      <c r="C151" s="6">
        <f t="shared" si="4"/>
        <v>9.6923076923076916</v>
      </c>
      <c r="D151" s="7">
        <v>126</v>
      </c>
      <c r="E151" t="s">
        <v>16</v>
      </c>
      <c r="F151" t="s">
        <v>36</v>
      </c>
    </row>
    <row r="152" spans="1:6">
      <c r="C152" s="6">
        <f t="shared" si="4"/>
        <v>6.5384615384615383</v>
      </c>
      <c r="D152" s="7">
        <v>85</v>
      </c>
      <c r="E152" t="s">
        <v>14</v>
      </c>
    </row>
    <row r="153" spans="1:6">
      <c r="C153" s="6">
        <f t="shared" si="4"/>
        <v>0.61538461538461542</v>
      </c>
      <c r="D153" s="7">
        <v>8</v>
      </c>
      <c r="E153" t="s">
        <v>17</v>
      </c>
      <c r="F153" t="s">
        <v>70</v>
      </c>
    </row>
    <row r="154" spans="1:6">
      <c r="C154" s="6">
        <f t="shared" si="4"/>
        <v>1.5384615384615385</v>
      </c>
      <c r="D154" s="7">
        <v>20</v>
      </c>
      <c r="E154" t="s">
        <v>35</v>
      </c>
    </row>
    <row r="155" spans="1:6">
      <c r="C155" s="6">
        <f t="shared" si="4"/>
        <v>1.5384615384615385</v>
      </c>
      <c r="D155" s="7">
        <v>20</v>
      </c>
      <c r="E155" t="s">
        <v>17</v>
      </c>
      <c r="F155" t="s">
        <v>42</v>
      </c>
    </row>
    <row r="156" spans="1:6">
      <c r="A156" s="1">
        <v>40048</v>
      </c>
      <c r="B156" s="6">
        <f>SUM(C156:C165)</f>
        <v>96.615384615384613</v>
      </c>
      <c r="C156" s="6">
        <f t="shared" si="4"/>
        <v>2.6923076923076925</v>
      </c>
      <c r="D156" s="7">
        <v>35</v>
      </c>
      <c r="E156" t="s">
        <v>14</v>
      </c>
      <c r="F156" t="s">
        <v>71</v>
      </c>
    </row>
    <row r="157" spans="1:6">
      <c r="C157" s="6">
        <f t="shared" si="4"/>
        <v>24.615384615384617</v>
      </c>
      <c r="D157" s="7">
        <v>320</v>
      </c>
      <c r="E157" t="s">
        <v>13</v>
      </c>
      <c r="F157" t="s">
        <v>270</v>
      </c>
    </row>
    <row r="158" spans="1:6">
      <c r="C158" s="6">
        <f t="shared" si="4"/>
        <v>7.6923076923076925</v>
      </c>
      <c r="D158" s="7">
        <v>100</v>
      </c>
      <c r="E158" t="s">
        <v>16</v>
      </c>
      <c r="F158" t="s">
        <v>34</v>
      </c>
    </row>
    <row r="159" spans="1:6">
      <c r="C159" s="6">
        <f t="shared" si="4"/>
        <v>3.8461538461538463</v>
      </c>
      <c r="D159" s="7">
        <v>50</v>
      </c>
      <c r="E159" t="s">
        <v>56</v>
      </c>
      <c r="F159" t="s">
        <v>44</v>
      </c>
    </row>
    <row r="160" spans="1:6">
      <c r="C160" s="6">
        <f t="shared" si="4"/>
        <v>22.307692307692307</v>
      </c>
      <c r="D160" s="7">
        <v>290</v>
      </c>
      <c r="E160" t="s">
        <v>40</v>
      </c>
      <c r="F160" t="s">
        <v>72</v>
      </c>
    </row>
    <row r="161" spans="1:6">
      <c r="C161" s="6">
        <f t="shared" si="4"/>
        <v>3.8461538461538463</v>
      </c>
      <c r="D161" s="7">
        <v>50</v>
      </c>
      <c r="E161" t="s">
        <v>40</v>
      </c>
      <c r="F161" t="s">
        <v>73</v>
      </c>
    </row>
    <row r="162" spans="1:6">
      <c r="C162" s="6">
        <f t="shared" si="4"/>
        <v>9.2307692307692299</v>
      </c>
      <c r="D162" s="7">
        <v>120</v>
      </c>
      <c r="E162" t="s">
        <v>50</v>
      </c>
    </row>
    <row r="163" spans="1:6">
      <c r="C163" s="6">
        <f t="shared" si="4"/>
        <v>1.5384615384615385</v>
      </c>
      <c r="D163" s="7">
        <v>20</v>
      </c>
      <c r="E163" t="s">
        <v>17</v>
      </c>
      <c r="F163" t="s">
        <v>74</v>
      </c>
    </row>
    <row r="164" spans="1:6">
      <c r="C164" s="6">
        <f t="shared" si="4"/>
        <v>7.6923076923076927E-2</v>
      </c>
      <c r="D164" s="7">
        <v>1</v>
      </c>
      <c r="E164" t="s">
        <v>17</v>
      </c>
      <c r="F164" t="s">
        <v>75</v>
      </c>
    </row>
    <row r="165" spans="1:6">
      <c r="C165" s="6">
        <f t="shared" si="4"/>
        <v>20.76923076923077</v>
      </c>
      <c r="D165" s="7">
        <v>270</v>
      </c>
      <c r="E165" t="s">
        <v>16</v>
      </c>
      <c r="F165" t="s">
        <v>36</v>
      </c>
    </row>
    <row r="166" spans="1:6">
      <c r="A166" s="1">
        <v>40049</v>
      </c>
      <c r="B166" s="6">
        <f>SUM(C166:C174)</f>
        <v>86.15384615384616</v>
      </c>
      <c r="C166" s="6">
        <f t="shared" si="4"/>
        <v>2.9230769230769229</v>
      </c>
      <c r="D166" s="7">
        <v>38</v>
      </c>
      <c r="E166" t="s">
        <v>17</v>
      </c>
      <c r="F166" t="s">
        <v>76</v>
      </c>
    </row>
    <row r="167" spans="1:6">
      <c r="C167" s="6">
        <f t="shared" si="4"/>
        <v>4.384615384615385</v>
      </c>
      <c r="D167" s="7">
        <v>57</v>
      </c>
      <c r="E167" t="s">
        <v>16</v>
      </c>
      <c r="F167" t="s">
        <v>34</v>
      </c>
    </row>
    <row r="168" spans="1:6">
      <c r="C168" s="6">
        <f t="shared" si="4"/>
        <v>10.923076923076923</v>
      </c>
      <c r="D168" s="7">
        <v>142</v>
      </c>
      <c r="E168" t="s">
        <v>40</v>
      </c>
      <c r="F168" t="s">
        <v>908</v>
      </c>
    </row>
    <row r="169" spans="1:6">
      <c r="C169" s="6">
        <f t="shared" si="4"/>
        <v>5.2307692307692308</v>
      </c>
      <c r="D169" s="7">
        <v>68</v>
      </c>
      <c r="E169" t="s">
        <v>56</v>
      </c>
      <c r="F169" t="s">
        <v>67</v>
      </c>
    </row>
    <row r="170" spans="1:6">
      <c r="C170" s="6">
        <f t="shared" si="4"/>
        <v>22.307692307692307</v>
      </c>
      <c r="D170" s="7">
        <v>290</v>
      </c>
      <c r="E170" t="s">
        <v>12</v>
      </c>
    </row>
    <row r="171" spans="1:6">
      <c r="C171" s="6">
        <f t="shared" si="4"/>
        <v>3.8461538461538463</v>
      </c>
      <c r="D171" s="7">
        <v>50</v>
      </c>
      <c r="E171" t="s">
        <v>17</v>
      </c>
      <c r="F171" t="s">
        <v>77</v>
      </c>
    </row>
    <row r="172" spans="1:6">
      <c r="C172" s="6">
        <f t="shared" si="4"/>
        <v>9.8461538461538467</v>
      </c>
      <c r="D172" s="7">
        <v>128</v>
      </c>
      <c r="E172" t="s">
        <v>18</v>
      </c>
    </row>
    <row r="173" spans="1:6">
      <c r="C173" s="6">
        <f t="shared" si="4"/>
        <v>5.9230769230769234</v>
      </c>
      <c r="D173" s="7">
        <v>77</v>
      </c>
      <c r="E173" t="s">
        <v>16</v>
      </c>
      <c r="F173" t="s">
        <v>36</v>
      </c>
    </row>
    <row r="174" spans="1:6">
      <c r="C174" s="6">
        <f t="shared" si="4"/>
        <v>20.76923076923077</v>
      </c>
      <c r="D174" s="7">
        <v>270</v>
      </c>
      <c r="E174" t="s">
        <v>13</v>
      </c>
      <c r="F174" t="s">
        <v>271</v>
      </c>
    </row>
    <row r="175" spans="1:6">
      <c r="A175" s="1">
        <v>40050</v>
      </c>
      <c r="B175" s="6">
        <f>SUM(C175:C192)</f>
        <v>201.01076923076923</v>
      </c>
      <c r="C175" s="6">
        <f t="shared" si="4"/>
        <v>14.010769230769229</v>
      </c>
      <c r="D175" s="7">
        <v>182.14</v>
      </c>
      <c r="E175" t="s">
        <v>12</v>
      </c>
    </row>
    <row r="176" spans="1:6">
      <c r="C176" s="6">
        <f t="shared" si="4"/>
        <v>6.7692307692307692</v>
      </c>
      <c r="D176" s="7">
        <v>88</v>
      </c>
      <c r="E176" t="s">
        <v>16</v>
      </c>
      <c r="F176" t="s">
        <v>33</v>
      </c>
    </row>
    <row r="177" spans="3:6">
      <c r="C177" s="6">
        <f t="shared" si="4"/>
        <v>3.7692307692307692</v>
      </c>
      <c r="D177" s="7">
        <v>49</v>
      </c>
      <c r="E177" t="s">
        <v>18</v>
      </c>
    </row>
    <row r="178" spans="3:6">
      <c r="C178" s="6">
        <f t="shared" ref="C178:C241" si="5">IF(D178="","",D178/$B$3)</f>
        <v>7.6923076923076925</v>
      </c>
      <c r="D178" s="7">
        <v>100</v>
      </c>
      <c r="E178" t="s">
        <v>18</v>
      </c>
    </row>
    <row r="179" spans="3:6">
      <c r="C179" s="6">
        <f t="shared" si="5"/>
        <v>0.23076923076923078</v>
      </c>
      <c r="D179" s="7">
        <v>3</v>
      </c>
      <c r="E179" t="s">
        <v>17</v>
      </c>
      <c r="F179" t="s">
        <v>78</v>
      </c>
    </row>
    <row r="180" spans="3:6">
      <c r="C180" s="6">
        <f t="shared" si="5"/>
        <v>1.7692307692307692</v>
      </c>
      <c r="D180" s="7">
        <v>23</v>
      </c>
      <c r="E180" t="s">
        <v>18</v>
      </c>
    </row>
    <row r="181" spans="3:6">
      <c r="C181" s="6">
        <f t="shared" si="5"/>
        <v>6.1538461538461542</v>
      </c>
      <c r="D181" s="7">
        <v>80</v>
      </c>
      <c r="E181" t="s">
        <v>18</v>
      </c>
    </row>
    <row r="182" spans="3:6">
      <c r="C182" s="6">
        <f t="shared" si="5"/>
        <v>8.7692307692307701</v>
      </c>
      <c r="D182" s="7">
        <v>114</v>
      </c>
      <c r="E182" t="s">
        <v>16</v>
      </c>
      <c r="F182" t="s">
        <v>34</v>
      </c>
    </row>
    <row r="183" spans="3:6">
      <c r="C183" s="6">
        <f t="shared" si="5"/>
        <v>11.923076923076923</v>
      </c>
      <c r="D183" s="7">
        <v>155</v>
      </c>
      <c r="E183" t="s">
        <v>18</v>
      </c>
    </row>
    <row r="184" spans="3:6">
      <c r="C184" s="6">
        <f t="shared" si="5"/>
        <v>29.615384615384617</v>
      </c>
      <c r="D184" s="7">
        <v>385</v>
      </c>
      <c r="E184" t="s">
        <v>12</v>
      </c>
    </row>
    <row r="185" spans="3:6">
      <c r="C185" s="6">
        <f t="shared" si="5"/>
        <v>18.46153846153846</v>
      </c>
      <c r="D185" s="7">
        <v>240</v>
      </c>
      <c r="E185" t="s">
        <v>12</v>
      </c>
    </row>
    <row r="186" spans="3:6">
      <c r="C186" s="6">
        <f t="shared" si="5"/>
        <v>1.0769230769230769</v>
      </c>
      <c r="D186" s="7">
        <v>14</v>
      </c>
      <c r="E186" t="s">
        <v>18</v>
      </c>
    </row>
    <row r="187" spans="3:6">
      <c r="C187" s="6">
        <f t="shared" si="5"/>
        <v>11.153846153846153</v>
      </c>
      <c r="D187" s="7">
        <v>145</v>
      </c>
      <c r="E187" t="s">
        <v>18</v>
      </c>
    </row>
    <row r="188" spans="3:6">
      <c r="C188" s="6">
        <f t="shared" si="5"/>
        <v>4.2307692307692308</v>
      </c>
      <c r="D188" s="7">
        <v>55</v>
      </c>
      <c r="E188" t="s">
        <v>18</v>
      </c>
    </row>
    <row r="189" spans="3:6">
      <c r="C189" s="6">
        <f t="shared" si="5"/>
        <v>4.2307692307692308</v>
      </c>
      <c r="D189" s="7">
        <v>55</v>
      </c>
      <c r="E189" t="s">
        <v>18</v>
      </c>
    </row>
    <row r="190" spans="3:6">
      <c r="C190" s="6">
        <f t="shared" si="5"/>
        <v>25.76923076923077</v>
      </c>
      <c r="D190" s="7">
        <v>335</v>
      </c>
      <c r="E190" t="s">
        <v>12</v>
      </c>
    </row>
    <row r="191" spans="3:6">
      <c r="C191" s="6">
        <f t="shared" si="5"/>
        <v>26.923076923076923</v>
      </c>
      <c r="D191" s="7">
        <v>350</v>
      </c>
      <c r="E191" t="s">
        <v>13</v>
      </c>
      <c r="F191" t="s">
        <v>272</v>
      </c>
    </row>
    <row r="192" spans="3:6">
      <c r="C192" s="6">
        <f t="shared" si="5"/>
        <v>18.46153846153846</v>
      </c>
      <c r="D192" s="7">
        <v>240</v>
      </c>
      <c r="E192" t="s">
        <v>16</v>
      </c>
      <c r="F192" t="s">
        <v>36</v>
      </c>
    </row>
    <row r="193" spans="1:6">
      <c r="A193" s="1">
        <v>40051</v>
      </c>
      <c r="B193" s="6">
        <f>SUM(C193:C200)</f>
        <v>102.23076923076923</v>
      </c>
      <c r="C193" s="6">
        <f t="shared" si="5"/>
        <v>26.923076923076923</v>
      </c>
      <c r="D193" s="7">
        <v>350</v>
      </c>
      <c r="E193" t="s">
        <v>13</v>
      </c>
      <c r="F193" t="s">
        <v>272</v>
      </c>
    </row>
    <row r="194" spans="1:6">
      <c r="C194" s="6">
        <f t="shared" si="5"/>
        <v>5</v>
      </c>
      <c r="D194" s="7">
        <v>65</v>
      </c>
      <c r="E194" t="s">
        <v>16</v>
      </c>
      <c r="F194" t="s">
        <v>33</v>
      </c>
    </row>
    <row r="195" spans="1:6">
      <c r="C195" s="6">
        <f t="shared" si="5"/>
        <v>5.8461538461538458</v>
      </c>
      <c r="D195" s="7">
        <v>76</v>
      </c>
      <c r="E195" t="s">
        <v>17</v>
      </c>
      <c r="F195" t="s">
        <v>79</v>
      </c>
    </row>
    <row r="196" spans="1:6">
      <c r="C196" s="6">
        <f t="shared" si="5"/>
        <v>30.76923076923077</v>
      </c>
      <c r="D196" s="7">
        <v>400</v>
      </c>
      <c r="E196" t="s">
        <v>40</v>
      </c>
      <c r="F196" t="s">
        <v>80</v>
      </c>
    </row>
    <row r="197" spans="1:6">
      <c r="C197" s="6">
        <f t="shared" si="5"/>
        <v>16.384615384615383</v>
      </c>
      <c r="D197" s="7">
        <v>213</v>
      </c>
      <c r="E197" t="s">
        <v>50</v>
      </c>
      <c r="F197" t="s">
        <v>81</v>
      </c>
    </row>
    <row r="198" spans="1:6">
      <c r="C198" s="6">
        <f t="shared" si="5"/>
        <v>7.5384615384615383</v>
      </c>
      <c r="D198" s="7">
        <v>98</v>
      </c>
      <c r="E198" t="s">
        <v>16</v>
      </c>
      <c r="F198" t="s">
        <v>34</v>
      </c>
    </row>
    <row r="199" spans="1:6">
      <c r="C199" s="6">
        <f t="shared" si="5"/>
        <v>8.7692307692307701</v>
      </c>
      <c r="D199" s="7">
        <v>114</v>
      </c>
      <c r="E199" t="s">
        <v>16</v>
      </c>
      <c r="F199" t="s">
        <v>82</v>
      </c>
    </row>
    <row r="200" spans="1:6">
      <c r="C200" s="6">
        <f t="shared" si="5"/>
        <v>1</v>
      </c>
      <c r="D200" s="7">
        <v>13</v>
      </c>
      <c r="E200" t="s">
        <v>56</v>
      </c>
      <c r="F200" t="s">
        <v>83</v>
      </c>
    </row>
    <row r="201" spans="1:6">
      <c r="A201" s="1">
        <v>40052</v>
      </c>
      <c r="B201" s="6">
        <f>SUM(C201:C206)</f>
        <v>86</v>
      </c>
      <c r="C201" s="6">
        <f t="shared" si="5"/>
        <v>1.5384615384615385</v>
      </c>
      <c r="D201" s="7">
        <v>20</v>
      </c>
      <c r="E201" t="s">
        <v>56</v>
      </c>
      <c r="F201" t="s">
        <v>84</v>
      </c>
    </row>
    <row r="202" spans="1:6">
      <c r="C202" s="6">
        <f t="shared" si="5"/>
        <v>22.307692307692307</v>
      </c>
      <c r="D202" s="7">
        <v>290</v>
      </c>
      <c r="E202" t="s">
        <v>12</v>
      </c>
    </row>
    <row r="203" spans="1:6">
      <c r="C203" s="6">
        <f t="shared" si="5"/>
        <v>7.384615384615385</v>
      </c>
      <c r="D203" s="7">
        <v>96</v>
      </c>
      <c r="E203" t="s">
        <v>16</v>
      </c>
      <c r="F203" t="s">
        <v>34</v>
      </c>
    </row>
    <row r="204" spans="1:6">
      <c r="C204" s="6">
        <f t="shared" si="5"/>
        <v>3.0769230769230771</v>
      </c>
      <c r="D204" s="7">
        <v>40</v>
      </c>
      <c r="E204" t="s">
        <v>40</v>
      </c>
      <c r="F204" t="s">
        <v>85</v>
      </c>
    </row>
    <row r="205" spans="1:6">
      <c r="C205" s="6">
        <f t="shared" si="5"/>
        <v>7.6923076923076925</v>
      </c>
      <c r="D205" s="7">
        <v>100</v>
      </c>
      <c r="E205" t="s">
        <v>13</v>
      </c>
      <c r="F205" t="s">
        <v>55</v>
      </c>
    </row>
    <row r="206" spans="1:6">
      <c r="C206" s="6">
        <f t="shared" si="5"/>
        <v>44</v>
      </c>
      <c r="D206" s="7">
        <v>572</v>
      </c>
      <c r="E206" t="s">
        <v>16</v>
      </c>
      <c r="F206" t="s">
        <v>86</v>
      </c>
    </row>
    <row r="207" spans="1:6">
      <c r="A207" s="1">
        <v>40053</v>
      </c>
      <c r="B207" s="6">
        <f>SUM(C207:C216)</f>
        <v>199.23076923076923</v>
      </c>
      <c r="C207" s="6">
        <f t="shared" si="5"/>
        <v>7.8461538461538458</v>
      </c>
      <c r="D207" s="7">
        <v>102</v>
      </c>
      <c r="E207" t="s">
        <v>40</v>
      </c>
      <c r="F207" t="s">
        <v>87</v>
      </c>
    </row>
    <row r="208" spans="1:6">
      <c r="C208" s="6">
        <f t="shared" si="5"/>
        <v>7.6923076923076925</v>
      </c>
      <c r="D208" s="7">
        <v>100</v>
      </c>
      <c r="E208" t="s">
        <v>897</v>
      </c>
      <c r="F208" t="s">
        <v>88</v>
      </c>
    </row>
    <row r="209" spans="1:6">
      <c r="C209" s="6">
        <f t="shared" si="5"/>
        <v>3.3846153846153846</v>
      </c>
      <c r="D209" s="7">
        <v>44</v>
      </c>
      <c r="E209" t="s">
        <v>40</v>
      </c>
      <c r="F209" t="s">
        <v>89</v>
      </c>
    </row>
    <row r="210" spans="1:6">
      <c r="C210" s="6">
        <f t="shared" si="5"/>
        <v>1.1538461538461537</v>
      </c>
      <c r="D210" s="7">
        <v>15</v>
      </c>
      <c r="E210" t="s">
        <v>17</v>
      </c>
      <c r="F210" t="s">
        <v>90</v>
      </c>
    </row>
    <row r="211" spans="1:6" ht="14.25" customHeight="1">
      <c r="C211" s="6">
        <f t="shared" si="5"/>
        <v>1.2307692307692308</v>
      </c>
      <c r="D211" s="7">
        <v>16</v>
      </c>
      <c r="E211" t="s">
        <v>14</v>
      </c>
      <c r="F211" t="s">
        <v>43</v>
      </c>
    </row>
    <row r="212" spans="1:6">
      <c r="C212" s="6">
        <f t="shared" si="5"/>
        <v>3.8461538461538463</v>
      </c>
      <c r="D212" s="7">
        <v>50</v>
      </c>
      <c r="E212" t="s">
        <v>16</v>
      </c>
      <c r="F212" t="s">
        <v>34</v>
      </c>
    </row>
    <row r="213" spans="1:6">
      <c r="C213" s="6">
        <f t="shared" si="5"/>
        <v>123.07692307692308</v>
      </c>
      <c r="D213" s="7">
        <v>1600</v>
      </c>
      <c r="E213" t="s">
        <v>17</v>
      </c>
      <c r="F213" t="s">
        <v>91</v>
      </c>
    </row>
    <row r="214" spans="1:6">
      <c r="C214" s="6">
        <f t="shared" si="5"/>
        <v>23.23076923076923</v>
      </c>
      <c r="D214" s="7">
        <v>302</v>
      </c>
      <c r="E214" t="s">
        <v>12</v>
      </c>
    </row>
    <row r="215" spans="1:6">
      <c r="C215" s="6">
        <f t="shared" si="5"/>
        <v>7</v>
      </c>
      <c r="D215" s="7">
        <v>91</v>
      </c>
      <c r="E215" t="s">
        <v>16</v>
      </c>
      <c r="F215" t="s">
        <v>36</v>
      </c>
    </row>
    <row r="216" spans="1:6">
      <c r="C216" s="6">
        <f t="shared" si="5"/>
        <v>20.76923076923077</v>
      </c>
      <c r="D216" s="7">
        <v>270</v>
      </c>
      <c r="E216" t="s">
        <v>13</v>
      </c>
      <c r="F216" t="s">
        <v>55</v>
      </c>
    </row>
    <row r="217" spans="1:6">
      <c r="A217" s="1">
        <v>40054</v>
      </c>
      <c r="B217" s="6">
        <f>SUM(C217:C226)</f>
        <v>155.15384615384619</v>
      </c>
      <c r="C217" s="6">
        <f t="shared" si="5"/>
        <v>4.2307692307692308</v>
      </c>
      <c r="D217" s="7">
        <v>55</v>
      </c>
      <c r="E217" t="s">
        <v>16</v>
      </c>
      <c r="F217" t="s">
        <v>33</v>
      </c>
    </row>
    <row r="218" spans="1:6">
      <c r="C218" s="6">
        <f t="shared" si="5"/>
        <v>19.23076923076923</v>
      </c>
      <c r="D218" s="7">
        <v>250</v>
      </c>
      <c r="E218" t="s">
        <v>12</v>
      </c>
    </row>
    <row r="219" spans="1:6">
      <c r="C219" s="6">
        <f t="shared" si="5"/>
        <v>15.384615384615385</v>
      </c>
      <c r="D219" s="7">
        <v>200</v>
      </c>
      <c r="E219" t="s">
        <v>40</v>
      </c>
      <c r="F219" t="s">
        <v>92</v>
      </c>
    </row>
    <row r="220" spans="1:6">
      <c r="C220" s="6">
        <f t="shared" si="5"/>
        <v>1.5384615384615385</v>
      </c>
      <c r="D220" s="7">
        <v>20</v>
      </c>
      <c r="E220" t="s">
        <v>35</v>
      </c>
    </row>
    <row r="221" spans="1:6">
      <c r="C221" s="6">
        <f t="shared" si="5"/>
        <v>17.076923076923077</v>
      </c>
      <c r="D221" s="7">
        <v>222</v>
      </c>
      <c r="E221" t="s">
        <v>40</v>
      </c>
      <c r="F221" t="s">
        <v>93</v>
      </c>
    </row>
    <row r="222" spans="1:6">
      <c r="C222" s="6">
        <f t="shared" si="5"/>
        <v>1.1538461538461537</v>
      </c>
      <c r="D222" s="7">
        <v>15</v>
      </c>
      <c r="E222" t="s">
        <v>56</v>
      </c>
      <c r="F222" t="s">
        <v>94</v>
      </c>
    </row>
    <row r="223" spans="1:6">
      <c r="C223" s="6">
        <f t="shared" si="5"/>
        <v>23.846153846153847</v>
      </c>
      <c r="D223" s="7">
        <v>310</v>
      </c>
      <c r="E223" t="s">
        <v>12</v>
      </c>
    </row>
    <row r="224" spans="1:6">
      <c r="C224" s="6">
        <f t="shared" si="5"/>
        <v>0.38461538461538464</v>
      </c>
      <c r="D224" s="7">
        <v>5</v>
      </c>
      <c r="E224" t="s">
        <v>17</v>
      </c>
      <c r="F224" t="s">
        <v>95</v>
      </c>
    </row>
    <row r="225" spans="1:6">
      <c r="C225" s="6">
        <f t="shared" si="5"/>
        <v>59</v>
      </c>
      <c r="D225" s="7">
        <v>767</v>
      </c>
      <c r="E225" t="s">
        <v>13</v>
      </c>
      <c r="F225" t="s">
        <v>55</v>
      </c>
    </row>
    <row r="226" spans="1:6">
      <c r="C226" s="6">
        <f t="shared" si="5"/>
        <v>13.307692307692308</v>
      </c>
      <c r="D226" s="7">
        <v>173</v>
      </c>
      <c r="E226" t="s">
        <v>15</v>
      </c>
    </row>
    <row r="227" spans="1:6">
      <c r="A227" s="1">
        <v>40055</v>
      </c>
      <c r="B227" s="6">
        <f>SUM(C227:C231)</f>
        <v>89.769230769230774</v>
      </c>
      <c r="C227" s="6">
        <f t="shared" si="5"/>
        <v>13.307692307692308</v>
      </c>
      <c r="D227" s="7">
        <v>173</v>
      </c>
      <c r="E227" t="s">
        <v>40</v>
      </c>
      <c r="F227" t="s">
        <v>96</v>
      </c>
    </row>
    <row r="228" spans="1:6">
      <c r="C228" s="6">
        <f t="shared" si="5"/>
        <v>30.76923076923077</v>
      </c>
      <c r="D228" s="7">
        <v>400</v>
      </c>
      <c r="E228" t="s">
        <v>12</v>
      </c>
    </row>
    <row r="229" spans="1:6">
      <c r="C229" s="6">
        <f t="shared" si="5"/>
        <v>3.8461538461538463</v>
      </c>
      <c r="D229" s="7">
        <v>50</v>
      </c>
      <c r="E229" t="s">
        <v>17</v>
      </c>
      <c r="F229" t="s">
        <v>97</v>
      </c>
    </row>
    <row r="230" spans="1:6">
      <c r="C230" s="6">
        <f t="shared" si="5"/>
        <v>34.615384615384613</v>
      </c>
      <c r="D230" s="7">
        <v>450</v>
      </c>
      <c r="E230" t="s">
        <v>13</v>
      </c>
      <c r="F230" t="s">
        <v>98</v>
      </c>
    </row>
    <row r="231" spans="1:6">
      <c r="C231" s="6">
        <f t="shared" si="5"/>
        <v>7.2307692307692308</v>
      </c>
      <c r="D231" s="7">
        <v>94</v>
      </c>
      <c r="E231" t="s">
        <v>16</v>
      </c>
      <c r="F231" t="s">
        <v>36</v>
      </c>
    </row>
    <row r="232" spans="1:6">
      <c r="A232" s="1">
        <v>40056</v>
      </c>
      <c r="B232" s="6">
        <f>SUM(C232:C236)</f>
        <v>61.461538461538467</v>
      </c>
      <c r="C232" s="6">
        <f t="shared" si="5"/>
        <v>34.615384615384613</v>
      </c>
      <c r="D232" s="7">
        <v>450</v>
      </c>
      <c r="E232" t="s">
        <v>13</v>
      </c>
      <c r="F232" t="s">
        <v>98</v>
      </c>
    </row>
    <row r="233" spans="1:6">
      <c r="C233" s="6">
        <f t="shared" si="5"/>
        <v>15.384615384615385</v>
      </c>
      <c r="D233" s="7">
        <v>200</v>
      </c>
      <c r="E233" t="s">
        <v>16</v>
      </c>
      <c r="F233" t="s">
        <v>99</v>
      </c>
    </row>
    <row r="234" spans="1:6">
      <c r="C234" s="6">
        <f t="shared" si="5"/>
        <v>3.6923076923076925</v>
      </c>
      <c r="D234" s="7">
        <v>48</v>
      </c>
      <c r="E234" t="s">
        <v>56</v>
      </c>
      <c r="F234" t="s">
        <v>67</v>
      </c>
    </row>
    <row r="235" spans="1:6">
      <c r="C235" s="6">
        <f t="shared" si="5"/>
        <v>3.0769230769230771</v>
      </c>
      <c r="D235" s="7">
        <v>40</v>
      </c>
      <c r="E235" t="s">
        <v>14</v>
      </c>
      <c r="F235" t="s">
        <v>26</v>
      </c>
    </row>
    <row r="236" spans="1:6">
      <c r="C236" s="6">
        <f t="shared" si="5"/>
        <v>4.6923076923076925</v>
      </c>
      <c r="D236" s="7">
        <v>61</v>
      </c>
      <c r="E236" t="s">
        <v>56</v>
      </c>
      <c r="F236" t="s">
        <v>44</v>
      </c>
    </row>
    <row r="237" spans="1:6">
      <c r="A237" s="1">
        <v>40057</v>
      </c>
      <c r="B237" s="6">
        <f>SUM(C237:C245)</f>
        <v>100.76923076923077</v>
      </c>
      <c r="C237" s="6">
        <f t="shared" si="5"/>
        <v>34.615384615384613</v>
      </c>
      <c r="D237" s="7">
        <v>450</v>
      </c>
      <c r="E237" t="s">
        <v>13</v>
      </c>
      <c r="F237" t="s">
        <v>98</v>
      </c>
    </row>
    <row r="238" spans="1:6">
      <c r="C238" s="6">
        <f t="shared" si="5"/>
        <v>5.1538461538461542</v>
      </c>
      <c r="D238" s="7">
        <v>67</v>
      </c>
      <c r="E238" t="s">
        <v>16</v>
      </c>
      <c r="F238" t="s">
        <v>34</v>
      </c>
    </row>
    <row r="239" spans="1:6">
      <c r="C239" s="6">
        <f t="shared" si="5"/>
        <v>29.23076923076923</v>
      </c>
      <c r="D239" s="7">
        <v>380</v>
      </c>
      <c r="E239" t="s">
        <v>12</v>
      </c>
    </row>
    <row r="240" spans="1:6">
      <c r="C240" s="6">
        <f t="shared" si="5"/>
        <v>7.6923076923076925</v>
      </c>
      <c r="D240" s="7">
        <v>100</v>
      </c>
      <c r="E240" t="s">
        <v>897</v>
      </c>
      <c r="F240" t="s">
        <v>100</v>
      </c>
    </row>
    <row r="241" spans="1:6">
      <c r="C241" s="6">
        <f t="shared" si="5"/>
        <v>0.92307692307692313</v>
      </c>
      <c r="D241" s="7">
        <v>12</v>
      </c>
      <c r="E241" t="s">
        <v>17</v>
      </c>
      <c r="F241" t="s">
        <v>101</v>
      </c>
    </row>
    <row r="242" spans="1:6">
      <c r="C242" s="6">
        <f t="shared" ref="C242:C251" si="6">IF(D242="","",D242/$B$3)</f>
        <v>15.384615384615385</v>
      </c>
      <c r="D242" s="7">
        <v>200</v>
      </c>
      <c r="E242" t="s">
        <v>16</v>
      </c>
      <c r="F242" t="s">
        <v>36</v>
      </c>
    </row>
    <row r="243" spans="1:6">
      <c r="C243" s="6">
        <f t="shared" si="6"/>
        <v>2.3076923076923075</v>
      </c>
      <c r="D243" s="7">
        <v>30</v>
      </c>
      <c r="E243" t="s">
        <v>17</v>
      </c>
      <c r="F243" t="s">
        <v>49</v>
      </c>
    </row>
    <row r="244" spans="1:6">
      <c r="C244" s="6">
        <f t="shared" si="6"/>
        <v>3.4615384615384617</v>
      </c>
      <c r="D244" s="7">
        <v>45</v>
      </c>
      <c r="E244" t="s">
        <v>56</v>
      </c>
      <c r="F244" t="s">
        <v>102</v>
      </c>
    </row>
    <row r="245" spans="1:6">
      <c r="C245" s="6">
        <f t="shared" si="6"/>
        <v>2</v>
      </c>
      <c r="D245" s="7">
        <v>26</v>
      </c>
      <c r="E245" t="s">
        <v>56</v>
      </c>
      <c r="F245" t="s">
        <v>67</v>
      </c>
    </row>
    <row r="246" spans="1:6">
      <c r="A246" s="1">
        <v>40058</v>
      </c>
      <c r="B246" s="6">
        <f>SUM(C246:C252)</f>
        <v>95.84615384615384</v>
      </c>
      <c r="C246" s="6">
        <f t="shared" si="6"/>
        <v>1.5384615384615385</v>
      </c>
      <c r="D246" s="7">
        <v>20</v>
      </c>
      <c r="E246" t="s">
        <v>56</v>
      </c>
      <c r="F246" t="s">
        <v>102</v>
      </c>
    </row>
    <row r="247" spans="1:6">
      <c r="C247" s="6">
        <f t="shared" si="6"/>
        <v>2.3076923076923075</v>
      </c>
      <c r="D247" s="7">
        <v>30</v>
      </c>
      <c r="E247" t="s">
        <v>56</v>
      </c>
      <c r="F247" t="s">
        <v>103</v>
      </c>
    </row>
    <row r="248" spans="1:6">
      <c r="C248" s="6">
        <f t="shared" si="6"/>
        <v>5.8461538461538458</v>
      </c>
      <c r="D248" s="7">
        <v>76</v>
      </c>
      <c r="E248" t="s">
        <v>897</v>
      </c>
      <c r="F248" t="s">
        <v>104</v>
      </c>
    </row>
    <row r="249" spans="1:6">
      <c r="C249" s="6">
        <f t="shared" si="6"/>
        <v>15.384615384615385</v>
      </c>
      <c r="D249" s="7">
        <v>200</v>
      </c>
      <c r="E249" t="s">
        <v>17</v>
      </c>
    </row>
    <row r="250" spans="1:6">
      <c r="C250" s="6">
        <f t="shared" si="6"/>
        <v>26.923076923076923</v>
      </c>
      <c r="D250" s="7">
        <v>350</v>
      </c>
      <c r="E250" t="s">
        <v>12</v>
      </c>
    </row>
    <row r="251" spans="1:6">
      <c r="C251" s="6">
        <f t="shared" si="6"/>
        <v>3.8461538461538463</v>
      </c>
      <c r="D251" s="7">
        <v>50</v>
      </c>
      <c r="E251" t="s">
        <v>895</v>
      </c>
      <c r="F251" t="s">
        <v>105</v>
      </c>
    </row>
    <row r="252" spans="1:6">
      <c r="C252" s="6">
        <v>40</v>
      </c>
      <c r="E252" t="s">
        <v>895</v>
      </c>
      <c r="F252" t="s">
        <v>125</v>
      </c>
    </row>
  </sheetData>
  <mergeCells count="1">
    <mergeCell ref="H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46"/>
  <sheetViews>
    <sheetView topLeftCell="A31" workbookViewId="0">
      <selection activeCell="F51" sqref="F51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bestFit="1" customWidth="1"/>
    <col min="5" max="5" width="20.85546875" bestFit="1" customWidth="1"/>
    <col min="6" max="6" width="23.140625" bestFit="1" customWidth="1"/>
    <col min="8" max="8" width="20.85546875" bestFit="1" customWidth="1"/>
  </cols>
  <sheetData>
    <row r="1" spans="1:9">
      <c r="A1" s="2" t="s">
        <v>10</v>
      </c>
      <c r="B1" s="2"/>
    </row>
    <row r="2" spans="1:9">
      <c r="A2" s="1" t="s">
        <v>803</v>
      </c>
      <c r="D2" t="s">
        <v>498</v>
      </c>
      <c r="E2" s="11">
        <f>SUM(C6:C1000)</f>
        <v>1448.0749999999998</v>
      </c>
    </row>
    <row r="3" spans="1:9">
      <c r="A3" s="1" t="s">
        <v>7</v>
      </c>
      <c r="B3" s="3">
        <v>2</v>
      </c>
      <c r="D3" s="14" t="s">
        <v>796</v>
      </c>
      <c r="E3" s="3">
        <v>8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40058</v>
      </c>
      <c r="B6" s="6">
        <f>SUM(C6:C9)</f>
        <v>51.85</v>
      </c>
      <c r="C6" s="6">
        <v>28</v>
      </c>
      <c r="D6" s="7"/>
      <c r="E6" t="s">
        <v>13</v>
      </c>
      <c r="F6" t="s">
        <v>124</v>
      </c>
      <c r="H6" t="s">
        <v>40</v>
      </c>
      <c r="I6" s="6">
        <f t="shared" ref="I6:I13" si="0">SUMIF($E$6:$E$999,H6,$C$6:$C$999)</f>
        <v>675</v>
      </c>
    </row>
    <row r="7" spans="1:9">
      <c r="C7">
        <v>3.85</v>
      </c>
      <c r="E7" t="s">
        <v>895</v>
      </c>
      <c r="F7" t="s">
        <v>126</v>
      </c>
      <c r="H7" t="s">
        <v>895</v>
      </c>
      <c r="I7" s="6">
        <f t="shared" si="0"/>
        <v>46.85</v>
      </c>
    </row>
    <row r="8" spans="1:9">
      <c r="C8" s="6">
        <f t="shared" ref="C8:C18" si="1">IF(D8="","",D8/$B$3)</f>
        <v>12.5</v>
      </c>
      <c r="D8">
        <v>25</v>
      </c>
      <c r="E8" t="s">
        <v>16</v>
      </c>
      <c r="F8" t="s">
        <v>36</v>
      </c>
      <c r="H8" t="s">
        <v>14</v>
      </c>
      <c r="I8" s="6">
        <f t="shared" si="0"/>
        <v>19</v>
      </c>
    </row>
    <row r="9" spans="1:9">
      <c r="C9" s="6">
        <f t="shared" si="1"/>
        <v>7.5</v>
      </c>
      <c r="D9">
        <v>15</v>
      </c>
      <c r="E9" t="s">
        <v>15</v>
      </c>
      <c r="H9" t="s">
        <v>12</v>
      </c>
      <c r="I9" s="6">
        <f t="shared" si="0"/>
        <v>47.5</v>
      </c>
    </row>
    <row r="10" spans="1:9">
      <c r="A10" s="1">
        <v>40059</v>
      </c>
      <c r="B10" s="6">
        <f>SUM(C10:C16)</f>
        <v>70.45</v>
      </c>
      <c r="C10" s="6">
        <f t="shared" si="1"/>
        <v>11</v>
      </c>
      <c r="D10" s="7">
        <v>22</v>
      </c>
      <c r="E10" t="s">
        <v>16</v>
      </c>
      <c r="F10" t="s">
        <v>34</v>
      </c>
      <c r="H10" t="s">
        <v>15</v>
      </c>
      <c r="I10" s="6">
        <f t="shared" si="0"/>
        <v>16</v>
      </c>
    </row>
    <row r="11" spans="1:9">
      <c r="C11" s="6">
        <f t="shared" si="1"/>
        <v>2.1</v>
      </c>
      <c r="D11" s="7">
        <v>4.2</v>
      </c>
      <c r="E11" t="s">
        <v>17</v>
      </c>
      <c r="F11" t="s">
        <v>122</v>
      </c>
      <c r="H11" t="s">
        <v>896</v>
      </c>
      <c r="I11" s="6">
        <f t="shared" si="0"/>
        <v>0</v>
      </c>
    </row>
    <row r="12" spans="1:9">
      <c r="C12" s="6">
        <f t="shared" si="1"/>
        <v>3.85</v>
      </c>
      <c r="D12" s="7">
        <v>7.7</v>
      </c>
      <c r="E12" t="s">
        <v>35</v>
      </c>
      <c r="H12" t="s">
        <v>37</v>
      </c>
      <c r="I12" s="6">
        <f t="shared" si="0"/>
        <v>14</v>
      </c>
    </row>
    <row r="13" spans="1:9">
      <c r="C13" s="6">
        <f t="shared" si="1"/>
        <v>25</v>
      </c>
      <c r="D13" s="7">
        <v>50</v>
      </c>
      <c r="E13" t="s">
        <v>40</v>
      </c>
      <c r="F13" t="s">
        <v>123</v>
      </c>
      <c r="H13" t="s">
        <v>13</v>
      </c>
      <c r="I13" s="6">
        <f t="shared" si="0"/>
        <v>173</v>
      </c>
    </row>
    <row r="14" spans="1:9">
      <c r="C14" s="6">
        <f t="shared" si="1"/>
        <v>22.5</v>
      </c>
      <c r="D14" s="7">
        <v>45</v>
      </c>
      <c r="E14" t="s">
        <v>13</v>
      </c>
      <c r="H14" t="s">
        <v>17</v>
      </c>
      <c r="I14" s="6">
        <f>SUMIF($E$6:$E$999,H14,$C$6:$C$999)</f>
        <v>44.35</v>
      </c>
    </row>
    <row r="15" spans="1:9">
      <c r="C15" s="6">
        <f t="shared" si="1"/>
        <v>3</v>
      </c>
      <c r="D15" s="7">
        <v>6</v>
      </c>
      <c r="E15" t="s">
        <v>14</v>
      </c>
      <c r="F15" t="s">
        <v>26</v>
      </c>
      <c r="H15" t="s">
        <v>35</v>
      </c>
      <c r="I15" s="6">
        <f t="shared" ref="I15:I23" si="2">SUMIF($E$6:$E$999,H15,$C$6:$C$999)</f>
        <v>19.25</v>
      </c>
    </row>
    <row r="16" spans="1:9">
      <c r="C16" s="6">
        <f t="shared" si="1"/>
        <v>3</v>
      </c>
      <c r="D16" s="7">
        <v>6</v>
      </c>
      <c r="E16" t="s">
        <v>14</v>
      </c>
      <c r="F16" t="s">
        <v>43</v>
      </c>
      <c r="H16" t="s">
        <v>16</v>
      </c>
      <c r="I16" s="6">
        <f t="shared" si="2"/>
        <v>260</v>
      </c>
    </row>
    <row r="17" spans="1:9">
      <c r="A17" s="1">
        <v>40060</v>
      </c>
      <c r="B17" s="6">
        <f>SUM(C17:C21)</f>
        <v>731.35</v>
      </c>
      <c r="C17" s="6">
        <f t="shared" si="1"/>
        <v>22.5</v>
      </c>
      <c r="D17" s="7">
        <v>45</v>
      </c>
      <c r="E17" t="s">
        <v>13</v>
      </c>
      <c r="H17" t="s">
        <v>277</v>
      </c>
      <c r="I17" s="6">
        <f t="shared" si="2"/>
        <v>0</v>
      </c>
    </row>
    <row r="18" spans="1:9">
      <c r="C18" s="6">
        <f t="shared" si="1"/>
        <v>3.85</v>
      </c>
      <c r="D18" s="7">
        <v>7.7</v>
      </c>
      <c r="E18" t="s">
        <v>35</v>
      </c>
      <c r="H18" t="s">
        <v>56</v>
      </c>
      <c r="I18" s="6">
        <f t="shared" si="2"/>
        <v>4.125</v>
      </c>
    </row>
    <row r="19" spans="1:9">
      <c r="C19" s="6">
        <v>650</v>
      </c>
      <c r="D19" s="7"/>
      <c r="E19" t="s">
        <v>40</v>
      </c>
      <c r="F19" t="s">
        <v>127</v>
      </c>
      <c r="H19" t="s">
        <v>50</v>
      </c>
      <c r="I19" s="6">
        <f t="shared" si="2"/>
        <v>7</v>
      </c>
    </row>
    <row r="20" spans="1:9">
      <c r="C20" s="6">
        <f>IF(D20="","",D20/$B$3)</f>
        <v>35</v>
      </c>
      <c r="D20" s="7">
        <v>70</v>
      </c>
      <c r="E20" t="s">
        <v>16</v>
      </c>
      <c r="F20" t="s">
        <v>34</v>
      </c>
      <c r="H20" t="s">
        <v>19</v>
      </c>
      <c r="I20" s="6">
        <f t="shared" si="2"/>
        <v>37.5</v>
      </c>
    </row>
    <row r="21" spans="1:9">
      <c r="C21" s="6">
        <f>IF(D21="","",D21/$B$3)</f>
        <v>20</v>
      </c>
      <c r="D21" s="7">
        <v>40</v>
      </c>
      <c r="E21" t="s">
        <v>16</v>
      </c>
      <c r="F21" t="s">
        <v>36</v>
      </c>
      <c r="H21" t="s">
        <v>18</v>
      </c>
      <c r="I21" s="6">
        <f t="shared" si="2"/>
        <v>0</v>
      </c>
    </row>
    <row r="22" spans="1:9">
      <c r="A22" s="1">
        <v>40061</v>
      </c>
      <c r="B22" s="6">
        <f>SUM(C22:C25)</f>
        <v>68.849999999999994</v>
      </c>
      <c r="C22" s="6">
        <f>IF(D22="","",D22/$B$3)</f>
        <v>22.5</v>
      </c>
      <c r="D22" s="7">
        <v>45</v>
      </c>
      <c r="E22" t="s">
        <v>13</v>
      </c>
      <c r="H22" t="s">
        <v>265</v>
      </c>
      <c r="I22" s="6">
        <f t="shared" si="2"/>
        <v>0</v>
      </c>
    </row>
    <row r="23" spans="1:9" ht="15.75" thickBot="1">
      <c r="C23" s="6">
        <f>IF(D23="","",D23/$B$3)</f>
        <v>3.85</v>
      </c>
      <c r="D23" s="7">
        <v>7.7</v>
      </c>
      <c r="E23" t="s">
        <v>35</v>
      </c>
      <c r="H23" s="16" t="s">
        <v>897</v>
      </c>
      <c r="I23" s="17">
        <f t="shared" si="2"/>
        <v>84.5</v>
      </c>
    </row>
    <row r="24" spans="1:9">
      <c r="C24" s="6">
        <f t="shared" ref="C24:C58" si="3">IF(D24="","",D24/$B$3)</f>
        <v>15</v>
      </c>
      <c r="D24" s="7">
        <v>30</v>
      </c>
      <c r="E24" t="s">
        <v>16</v>
      </c>
      <c r="F24" t="s">
        <v>34</v>
      </c>
      <c r="H24" s="14" t="s">
        <v>504</v>
      </c>
      <c r="I24" s="6">
        <f>SUM(I6:I23)</f>
        <v>1448.075</v>
      </c>
    </row>
    <row r="25" spans="1:9">
      <c r="C25" s="6">
        <f t="shared" si="3"/>
        <v>27.5</v>
      </c>
      <c r="D25" s="7">
        <v>55</v>
      </c>
      <c r="E25" t="s">
        <v>16</v>
      </c>
      <c r="F25" t="s">
        <v>36</v>
      </c>
    </row>
    <row r="26" spans="1:9">
      <c r="A26" s="1">
        <v>40062</v>
      </c>
      <c r="B26" s="6">
        <f>SUM(C26:C31)</f>
        <v>86.85</v>
      </c>
      <c r="C26" s="6">
        <f t="shared" si="3"/>
        <v>22.5</v>
      </c>
      <c r="D26" s="7">
        <v>45</v>
      </c>
      <c r="E26" t="s">
        <v>13</v>
      </c>
    </row>
    <row r="27" spans="1:9">
      <c r="C27" s="6">
        <f t="shared" si="3"/>
        <v>3.85</v>
      </c>
      <c r="D27" s="7">
        <v>7.7</v>
      </c>
      <c r="E27" t="s">
        <v>35</v>
      </c>
    </row>
    <row r="28" spans="1:9">
      <c r="C28" s="6">
        <f t="shared" si="3"/>
        <v>25</v>
      </c>
      <c r="D28" s="7">
        <v>50</v>
      </c>
      <c r="E28" t="s">
        <v>16</v>
      </c>
      <c r="F28" t="s">
        <v>34</v>
      </c>
    </row>
    <row r="29" spans="1:9">
      <c r="C29" s="6">
        <f t="shared" si="3"/>
        <v>2.5</v>
      </c>
      <c r="D29" s="7">
        <v>5</v>
      </c>
      <c r="E29" t="s">
        <v>50</v>
      </c>
      <c r="F29" t="s">
        <v>128</v>
      </c>
    </row>
    <row r="30" spans="1:9">
      <c r="C30" s="6">
        <f t="shared" si="3"/>
        <v>30</v>
      </c>
      <c r="D30" s="7">
        <v>60</v>
      </c>
      <c r="E30" t="s">
        <v>16</v>
      </c>
      <c r="F30" t="s">
        <v>36</v>
      </c>
    </row>
    <row r="31" spans="1:9">
      <c r="C31" s="6">
        <f t="shared" si="3"/>
        <v>3</v>
      </c>
      <c r="D31" s="7">
        <v>6</v>
      </c>
      <c r="E31" t="s">
        <v>15</v>
      </c>
    </row>
    <row r="32" spans="1:9">
      <c r="A32" s="1">
        <v>40063</v>
      </c>
      <c r="B32" s="6">
        <f>SUM(C32:C36)</f>
        <v>58.85</v>
      </c>
      <c r="C32" s="6">
        <f t="shared" si="3"/>
        <v>22.5</v>
      </c>
      <c r="D32" s="7">
        <v>45</v>
      </c>
      <c r="E32" t="s">
        <v>13</v>
      </c>
    </row>
    <row r="33" spans="1:6">
      <c r="C33" s="6">
        <f t="shared" si="3"/>
        <v>3.85</v>
      </c>
      <c r="D33" s="7">
        <v>7.7</v>
      </c>
      <c r="E33" t="s">
        <v>35</v>
      </c>
    </row>
    <row r="34" spans="1:6">
      <c r="C34" s="6">
        <f t="shared" si="3"/>
        <v>26</v>
      </c>
      <c r="D34" s="7">
        <v>52</v>
      </c>
      <c r="E34" t="s">
        <v>16</v>
      </c>
      <c r="F34" t="s">
        <v>129</v>
      </c>
    </row>
    <row r="35" spans="1:6">
      <c r="C35" s="6">
        <f t="shared" si="3"/>
        <v>2</v>
      </c>
      <c r="D35" s="7">
        <v>4</v>
      </c>
      <c r="E35" t="s">
        <v>14</v>
      </c>
      <c r="F35" t="s">
        <v>43</v>
      </c>
    </row>
    <row r="36" spans="1:6">
      <c r="C36" s="6">
        <f t="shared" si="3"/>
        <v>4.5</v>
      </c>
      <c r="D36" s="7">
        <v>9</v>
      </c>
      <c r="E36" t="s">
        <v>50</v>
      </c>
      <c r="F36" t="s">
        <v>273</v>
      </c>
    </row>
    <row r="37" spans="1:6">
      <c r="A37" s="1">
        <v>40064</v>
      </c>
      <c r="B37" s="6">
        <f>SUM(C37:C45)</f>
        <v>200.875</v>
      </c>
      <c r="C37" s="6">
        <f t="shared" si="3"/>
        <v>30</v>
      </c>
      <c r="D37" s="7">
        <v>60</v>
      </c>
      <c r="E37" t="s">
        <v>12</v>
      </c>
    </row>
    <row r="38" spans="1:6">
      <c r="C38" s="6">
        <f t="shared" si="3"/>
        <v>0.375</v>
      </c>
      <c r="D38" s="7">
        <v>0.75</v>
      </c>
      <c r="E38" t="s">
        <v>56</v>
      </c>
      <c r="F38" t="s">
        <v>130</v>
      </c>
    </row>
    <row r="39" spans="1:6">
      <c r="C39" s="6">
        <f t="shared" si="3"/>
        <v>37.5</v>
      </c>
      <c r="D39" s="7">
        <v>75</v>
      </c>
      <c r="E39" t="s">
        <v>19</v>
      </c>
      <c r="F39" t="s">
        <v>131</v>
      </c>
    </row>
    <row r="40" spans="1:6">
      <c r="C40" s="6">
        <f t="shared" si="3"/>
        <v>14</v>
      </c>
      <c r="D40" s="7">
        <v>28</v>
      </c>
      <c r="E40" t="s">
        <v>17</v>
      </c>
      <c r="F40" t="s">
        <v>132</v>
      </c>
    </row>
    <row r="41" spans="1:6">
      <c r="C41" s="6">
        <f t="shared" si="3"/>
        <v>75</v>
      </c>
      <c r="D41" s="7">
        <v>150</v>
      </c>
      <c r="E41" t="s">
        <v>897</v>
      </c>
      <c r="F41" t="s">
        <v>133</v>
      </c>
    </row>
    <row r="42" spans="1:6">
      <c r="C42" s="6">
        <f t="shared" si="3"/>
        <v>2</v>
      </c>
      <c r="D42" s="7">
        <v>4</v>
      </c>
      <c r="E42" t="s">
        <v>897</v>
      </c>
      <c r="F42" t="s">
        <v>134</v>
      </c>
    </row>
    <row r="43" spans="1:6">
      <c r="C43" s="6">
        <f t="shared" si="3"/>
        <v>20</v>
      </c>
      <c r="D43" s="7">
        <v>40</v>
      </c>
      <c r="E43" t="s">
        <v>13</v>
      </c>
      <c r="F43" t="s">
        <v>135</v>
      </c>
    </row>
    <row r="44" spans="1:6">
      <c r="C44" s="6">
        <f t="shared" si="3"/>
        <v>1.5</v>
      </c>
      <c r="D44" s="7">
        <v>3</v>
      </c>
      <c r="E44" t="s">
        <v>14</v>
      </c>
      <c r="F44" t="s">
        <v>26</v>
      </c>
    </row>
    <row r="45" spans="1:6">
      <c r="C45" s="6">
        <f t="shared" si="3"/>
        <v>20.5</v>
      </c>
      <c r="D45" s="7">
        <v>41</v>
      </c>
      <c r="E45" t="s">
        <v>16</v>
      </c>
      <c r="F45" t="s">
        <v>36</v>
      </c>
    </row>
    <row r="46" spans="1:6">
      <c r="A46" s="1">
        <v>40065</v>
      </c>
      <c r="B46" s="6">
        <f>SUM(C46:C56)</f>
        <v>129.25</v>
      </c>
      <c r="C46" s="6">
        <f t="shared" si="3"/>
        <v>2.5</v>
      </c>
      <c r="D46" s="7">
        <v>5</v>
      </c>
      <c r="E46" t="s">
        <v>56</v>
      </c>
      <c r="F46" t="s">
        <v>136</v>
      </c>
    </row>
    <row r="47" spans="1:6">
      <c r="C47" s="6">
        <f t="shared" si="3"/>
        <v>1.25</v>
      </c>
      <c r="D47" s="7">
        <v>2.5</v>
      </c>
      <c r="E47" t="s">
        <v>17</v>
      </c>
      <c r="F47" t="s">
        <v>137</v>
      </c>
    </row>
    <row r="48" spans="1:6">
      <c r="C48" s="6">
        <f t="shared" si="3"/>
        <v>2</v>
      </c>
      <c r="D48" s="7">
        <v>4</v>
      </c>
      <c r="E48" t="s">
        <v>17</v>
      </c>
      <c r="F48" t="s">
        <v>137</v>
      </c>
    </row>
    <row r="49" spans="1:6">
      <c r="C49" s="6">
        <f t="shared" si="3"/>
        <v>10</v>
      </c>
      <c r="D49" s="7">
        <v>20</v>
      </c>
      <c r="E49" t="s">
        <v>16</v>
      </c>
      <c r="F49" t="s">
        <v>34</v>
      </c>
    </row>
    <row r="50" spans="1:6">
      <c r="C50" s="6">
        <f t="shared" si="3"/>
        <v>7.5</v>
      </c>
      <c r="D50" s="7">
        <v>15</v>
      </c>
      <c r="E50" t="s">
        <v>897</v>
      </c>
      <c r="F50" t="s">
        <v>107</v>
      </c>
    </row>
    <row r="51" spans="1:6">
      <c r="C51" s="6">
        <f t="shared" si="3"/>
        <v>25</v>
      </c>
      <c r="D51" s="7">
        <v>50</v>
      </c>
      <c r="E51" t="s">
        <v>17</v>
      </c>
      <c r="F51" t="s">
        <v>138</v>
      </c>
    </row>
    <row r="52" spans="1:6">
      <c r="C52" s="6">
        <f t="shared" si="3"/>
        <v>9.5</v>
      </c>
      <c r="D52" s="7">
        <v>19</v>
      </c>
      <c r="E52" t="s">
        <v>14</v>
      </c>
      <c r="F52" t="s">
        <v>139</v>
      </c>
    </row>
    <row r="53" spans="1:6">
      <c r="C53" s="6">
        <f t="shared" si="3"/>
        <v>14</v>
      </c>
      <c r="D53" s="7">
        <v>28</v>
      </c>
      <c r="E53" t="s">
        <v>37</v>
      </c>
    </row>
    <row r="54" spans="1:6">
      <c r="C54" s="6">
        <f t="shared" si="3"/>
        <v>12.5</v>
      </c>
      <c r="D54" s="7">
        <v>25</v>
      </c>
      <c r="E54" t="s">
        <v>13</v>
      </c>
      <c r="F54" t="s">
        <v>135</v>
      </c>
    </row>
    <row r="55" spans="1:6">
      <c r="C55" s="6">
        <f t="shared" si="3"/>
        <v>27.5</v>
      </c>
      <c r="D55" s="7">
        <v>55</v>
      </c>
      <c r="E55" t="s">
        <v>16</v>
      </c>
      <c r="F55" t="s">
        <v>36</v>
      </c>
    </row>
    <row r="56" spans="1:6">
      <c r="C56" s="6">
        <f t="shared" si="3"/>
        <v>17.5</v>
      </c>
      <c r="D56" s="7">
        <v>35</v>
      </c>
      <c r="E56" t="s">
        <v>12</v>
      </c>
    </row>
    <row r="57" spans="1:6">
      <c r="A57" s="1">
        <v>40066</v>
      </c>
      <c r="B57" s="6">
        <f>SUM(C57:C60)</f>
        <v>49.75</v>
      </c>
      <c r="C57" s="6">
        <f t="shared" si="3"/>
        <v>1.25</v>
      </c>
      <c r="D57" s="7">
        <v>2.5</v>
      </c>
      <c r="E57" t="s">
        <v>56</v>
      </c>
      <c r="F57" t="s">
        <v>140</v>
      </c>
    </row>
    <row r="58" spans="1:6">
      <c r="C58" s="6">
        <f t="shared" si="3"/>
        <v>5.5</v>
      </c>
      <c r="D58" s="7">
        <v>11</v>
      </c>
      <c r="E58" t="s">
        <v>15</v>
      </c>
    </row>
    <row r="59" spans="1:6">
      <c r="C59" s="6">
        <v>40</v>
      </c>
      <c r="D59" s="7"/>
      <c r="E59" t="s">
        <v>895</v>
      </c>
      <c r="F59" t="s">
        <v>125</v>
      </c>
    </row>
    <row r="60" spans="1:6">
      <c r="C60" s="6">
        <f t="shared" ref="C60:C91" si="4">IF(D60="","",D60/$B$3)</f>
        <v>3</v>
      </c>
      <c r="D60" s="7">
        <v>6</v>
      </c>
      <c r="E60" t="s">
        <v>895</v>
      </c>
      <c r="F60" t="s">
        <v>126</v>
      </c>
    </row>
    <row r="61" spans="1:6">
      <c r="C61" s="6" t="str">
        <f t="shared" si="4"/>
        <v/>
      </c>
      <c r="D61" s="7"/>
    </row>
    <row r="62" spans="1:6">
      <c r="C62" s="6" t="str">
        <f t="shared" si="4"/>
        <v/>
      </c>
      <c r="D62" s="7"/>
    </row>
    <row r="63" spans="1:6">
      <c r="C63" s="6" t="str">
        <f t="shared" si="4"/>
        <v/>
      </c>
      <c r="D63" s="7"/>
    </row>
    <row r="64" spans="1:6">
      <c r="C64" s="6" t="str">
        <f t="shared" si="4"/>
        <v/>
      </c>
      <c r="D64" s="7"/>
    </row>
    <row r="65" spans="3:4">
      <c r="C65" s="6" t="str">
        <f t="shared" si="4"/>
        <v/>
      </c>
      <c r="D65" s="7"/>
    </row>
    <row r="66" spans="3:4">
      <c r="C66" s="6" t="str">
        <f t="shared" si="4"/>
        <v/>
      </c>
      <c r="D66" s="7"/>
    </row>
    <row r="67" spans="3:4">
      <c r="C67" s="6" t="str">
        <f t="shared" si="4"/>
        <v/>
      </c>
      <c r="D67" s="7"/>
    </row>
    <row r="68" spans="3:4">
      <c r="C68" s="6" t="str">
        <f t="shared" si="4"/>
        <v/>
      </c>
      <c r="D68" s="7"/>
    </row>
    <row r="69" spans="3:4">
      <c r="C69" s="6" t="str">
        <f t="shared" si="4"/>
        <v/>
      </c>
      <c r="D69" s="7"/>
    </row>
    <row r="70" spans="3:4">
      <c r="C70" s="6" t="str">
        <f t="shared" si="4"/>
        <v/>
      </c>
      <c r="D70" s="7"/>
    </row>
    <row r="71" spans="3:4">
      <c r="C71" s="6" t="str">
        <f t="shared" si="4"/>
        <v/>
      </c>
      <c r="D71" s="7"/>
    </row>
    <row r="72" spans="3:4">
      <c r="C72" s="6" t="str">
        <f t="shared" si="4"/>
        <v/>
      </c>
      <c r="D72" s="7"/>
    </row>
    <row r="73" spans="3:4">
      <c r="C73" s="6" t="str">
        <f t="shared" si="4"/>
        <v/>
      </c>
      <c r="D73" s="7"/>
    </row>
    <row r="74" spans="3:4">
      <c r="C74" s="6" t="str">
        <f t="shared" si="4"/>
        <v/>
      </c>
      <c r="D74" s="7"/>
    </row>
    <row r="75" spans="3:4">
      <c r="C75" s="6" t="str">
        <f t="shared" si="4"/>
        <v/>
      </c>
      <c r="D75" s="7"/>
    </row>
    <row r="76" spans="3:4">
      <c r="C76" s="6" t="str">
        <f t="shared" si="4"/>
        <v/>
      </c>
      <c r="D76" s="7"/>
    </row>
    <row r="77" spans="3:4">
      <c r="C77" s="6" t="str">
        <f t="shared" si="4"/>
        <v/>
      </c>
      <c r="D77" s="7"/>
    </row>
    <row r="78" spans="3:4">
      <c r="C78" s="6" t="str">
        <f t="shared" si="4"/>
        <v/>
      </c>
      <c r="D78" s="7"/>
    </row>
    <row r="79" spans="3:4">
      <c r="C79" s="6" t="str">
        <f t="shared" si="4"/>
        <v/>
      </c>
      <c r="D79" s="7"/>
    </row>
    <row r="80" spans="3:4">
      <c r="C80" s="6" t="str">
        <f t="shared" si="4"/>
        <v/>
      </c>
      <c r="D80" s="7"/>
    </row>
    <row r="81" spans="3:4">
      <c r="C81" s="6" t="str">
        <f t="shared" si="4"/>
        <v/>
      </c>
      <c r="D81" s="7"/>
    </row>
    <row r="82" spans="3:4">
      <c r="C82" s="6" t="str">
        <f t="shared" si="4"/>
        <v/>
      </c>
      <c r="D82" s="7"/>
    </row>
    <row r="83" spans="3:4">
      <c r="C83" s="6" t="str">
        <f t="shared" si="4"/>
        <v/>
      </c>
      <c r="D83" s="7"/>
    </row>
    <row r="84" spans="3:4">
      <c r="C84" s="6" t="str">
        <f t="shared" si="4"/>
        <v/>
      </c>
      <c r="D84" s="7"/>
    </row>
    <row r="85" spans="3:4">
      <c r="C85" s="6" t="str">
        <f t="shared" si="4"/>
        <v/>
      </c>
      <c r="D85" s="7"/>
    </row>
    <row r="86" spans="3:4">
      <c r="C86" s="6" t="str">
        <f t="shared" si="4"/>
        <v/>
      </c>
      <c r="D86" s="7"/>
    </row>
    <row r="87" spans="3:4">
      <c r="C87" s="6" t="str">
        <f t="shared" si="4"/>
        <v/>
      </c>
      <c r="D87" s="7"/>
    </row>
    <row r="88" spans="3:4">
      <c r="C88" s="6" t="str">
        <f t="shared" si="4"/>
        <v/>
      </c>
      <c r="D88" s="7"/>
    </row>
    <row r="89" spans="3:4">
      <c r="C89" s="6" t="str">
        <f t="shared" si="4"/>
        <v/>
      </c>
      <c r="D89" s="7"/>
    </row>
    <row r="90" spans="3:4">
      <c r="C90" s="6" t="str">
        <f t="shared" si="4"/>
        <v/>
      </c>
      <c r="D90" s="7"/>
    </row>
    <row r="91" spans="3:4">
      <c r="C91" s="6" t="str">
        <f t="shared" si="4"/>
        <v/>
      </c>
      <c r="D91" s="7"/>
    </row>
    <row r="92" spans="3:4">
      <c r="C92" s="6" t="str">
        <f t="shared" ref="C92:C123" si="5">IF(D92="","",D92/$B$3)</f>
        <v/>
      </c>
      <c r="D92" s="7"/>
    </row>
    <row r="93" spans="3:4">
      <c r="C93" s="6" t="str">
        <f t="shared" si="5"/>
        <v/>
      </c>
      <c r="D93" s="7"/>
    </row>
    <row r="94" spans="3:4">
      <c r="C94" s="6" t="str">
        <f t="shared" si="5"/>
        <v/>
      </c>
      <c r="D94" s="7"/>
    </row>
    <row r="95" spans="3:4">
      <c r="C95" s="6" t="str">
        <f t="shared" si="5"/>
        <v/>
      </c>
      <c r="D95" s="7"/>
    </row>
    <row r="96" spans="3:4">
      <c r="C96" s="6" t="str">
        <f t="shared" si="5"/>
        <v/>
      </c>
      <c r="D96" s="7"/>
    </row>
    <row r="97" spans="3:4">
      <c r="C97" s="6" t="str">
        <f t="shared" si="5"/>
        <v/>
      </c>
      <c r="D97" s="7"/>
    </row>
    <row r="98" spans="3:4">
      <c r="C98" s="6" t="str">
        <f t="shared" si="5"/>
        <v/>
      </c>
      <c r="D98" s="7"/>
    </row>
    <row r="99" spans="3:4">
      <c r="C99" s="6" t="str">
        <f t="shared" si="5"/>
        <v/>
      </c>
      <c r="D99" s="7"/>
    </row>
    <row r="100" spans="3:4">
      <c r="C100" s="6" t="str">
        <f t="shared" si="5"/>
        <v/>
      </c>
      <c r="D100" s="7"/>
    </row>
    <row r="101" spans="3:4">
      <c r="C101" s="6" t="str">
        <f t="shared" si="5"/>
        <v/>
      </c>
      <c r="D101" s="7"/>
    </row>
    <row r="102" spans="3:4">
      <c r="C102" s="6" t="str">
        <f t="shared" si="5"/>
        <v/>
      </c>
      <c r="D102" s="7"/>
    </row>
    <row r="103" spans="3:4">
      <c r="C103" s="6" t="str">
        <f t="shared" si="5"/>
        <v/>
      </c>
      <c r="D103" s="7"/>
    </row>
    <row r="104" spans="3:4">
      <c r="C104" s="6" t="str">
        <f t="shared" si="5"/>
        <v/>
      </c>
      <c r="D104" s="7"/>
    </row>
    <row r="105" spans="3:4">
      <c r="C105" s="6" t="str">
        <f t="shared" si="5"/>
        <v/>
      </c>
      <c r="D105" s="7"/>
    </row>
    <row r="106" spans="3:4">
      <c r="C106" s="6" t="str">
        <f t="shared" si="5"/>
        <v/>
      </c>
      <c r="D106" s="7"/>
    </row>
    <row r="107" spans="3:4">
      <c r="C107" s="6" t="str">
        <f t="shared" si="5"/>
        <v/>
      </c>
      <c r="D107" s="7"/>
    </row>
    <row r="108" spans="3:4">
      <c r="C108" s="6" t="str">
        <f t="shared" si="5"/>
        <v/>
      </c>
      <c r="D108" s="7"/>
    </row>
    <row r="109" spans="3:4">
      <c r="C109" s="6" t="str">
        <f t="shared" si="5"/>
        <v/>
      </c>
      <c r="D109" s="7"/>
    </row>
    <row r="110" spans="3:4">
      <c r="C110" s="6" t="str">
        <f t="shared" si="5"/>
        <v/>
      </c>
      <c r="D110" s="7"/>
    </row>
    <row r="111" spans="3:4">
      <c r="C111" s="6" t="str">
        <f t="shared" si="5"/>
        <v/>
      </c>
      <c r="D111" s="7"/>
    </row>
    <row r="112" spans="3:4">
      <c r="C112" s="6" t="str">
        <f t="shared" si="5"/>
        <v/>
      </c>
      <c r="D112" s="7"/>
    </row>
    <row r="113" spans="3:4">
      <c r="C113" s="6" t="str">
        <f t="shared" si="5"/>
        <v/>
      </c>
      <c r="D113" s="7"/>
    </row>
    <row r="114" spans="3:4">
      <c r="C114" s="6" t="str">
        <f t="shared" si="5"/>
        <v/>
      </c>
      <c r="D114" s="7"/>
    </row>
    <row r="115" spans="3:4">
      <c r="C115" s="6" t="str">
        <f t="shared" si="5"/>
        <v/>
      </c>
      <c r="D115" s="7"/>
    </row>
    <row r="116" spans="3:4">
      <c r="C116" s="6" t="str">
        <f t="shared" si="5"/>
        <v/>
      </c>
      <c r="D116" s="7"/>
    </row>
    <row r="117" spans="3:4">
      <c r="C117" s="6" t="str">
        <f t="shared" si="5"/>
        <v/>
      </c>
      <c r="D117" s="7"/>
    </row>
    <row r="118" spans="3:4">
      <c r="C118" s="6" t="str">
        <f t="shared" si="5"/>
        <v/>
      </c>
      <c r="D118" s="7"/>
    </row>
    <row r="119" spans="3:4">
      <c r="C119" s="6" t="str">
        <f t="shared" si="5"/>
        <v/>
      </c>
      <c r="D119" s="7"/>
    </row>
    <row r="120" spans="3:4">
      <c r="C120" s="6" t="str">
        <f t="shared" si="5"/>
        <v/>
      </c>
      <c r="D120" s="7"/>
    </row>
    <row r="121" spans="3:4">
      <c r="C121" s="6" t="str">
        <f t="shared" si="5"/>
        <v/>
      </c>
      <c r="D121" s="7"/>
    </row>
    <row r="122" spans="3:4">
      <c r="C122" s="6" t="str">
        <f t="shared" si="5"/>
        <v/>
      </c>
      <c r="D122" s="7"/>
    </row>
    <row r="123" spans="3:4">
      <c r="C123" s="6" t="str">
        <f t="shared" si="5"/>
        <v/>
      </c>
      <c r="D123" s="7"/>
    </row>
    <row r="124" spans="3:4">
      <c r="C124" s="6" t="str">
        <f t="shared" ref="C124:C155" si="6">IF(D124="","",D124/$B$3)</f>
        <v/>
      </c>
      <c r="D124" s="7"/>
    </row>
    <row r="125" spans="3:4">
      <c r="C125" s="6" t="str">
        <f t="shared" si="6"/>
        <v/>
      </c>
      <c r="D125" s="7"/>
    </row>
    <row r="126" spans="3:4">
      <c r="C126" s="6" t="str">
        <f t="shared" si="6"/>
        <v/>
      </c>
      <c r="D126" s="7"/>
    </row>
    <row r="127" spans="3:4">
      <c r="C127" s="6" t="str">
        <f t="shared" si="6"/>
        <v/>
      </c>
      <c r="D127" s="7"/>
    </row>
    <row r="128" spans="3:4">
      <c r="C128" s="6" t="str">
        <f t="shared" si="6"/>
        <v/>
      </c>
      <c r="D128" s="7"/>
    </row>
    <row r="129" spans="3:4">
      <c r="C129" s="6" t="str">
        <f t="shared" si="6"/>
        <v/>
      </c>
      <c r="D129" s="7"/>
    </row>
    <row r="130" spans="3:4">
      <c r="C130" s="6" t="str">
        <f t="shared" si="6"/>
        <v/>
      </c>
      <c r="D130" s="7"/>
    </row>
    <row r="131" spans="3:4">
      <c r="C131" s="6" t="str">
        <f t="shared" si="6"/>
        <v/>
      </c>
      <c r="D131" s="7"/>
    </row>
    <row r="132" spans="3:4">
      <c r="C132" s="6" t="str">
        <f t="shared" si="6"/>
        <v/>
      </c>
      <c r="D132" s="7"/>
    </row>
    <row r="133" spans="3:4">
      <c r="C133" s="6" t="str">
        <f t="shared" si="6"/>
        <v/>
      </c>
      <c r="D133" s="7"/>
    </row>
    <row r="134" spans="3:4">
      <c r="C134" s="6" t="str">
        <f t="shared" si="6"/>
        <v/>
      </c>
      <c r="D134" s="7"/>
    </row>
    <row r="135" spans="3:4">
      <c r="C135" s="6" t="str">
        <f t="shared" si="6"/>
        <v/>
      </c>
      <c r="D135" s="7"/>
    </row>
    <row r="136" spans="3:4">
      <c r="C136" s="6" t="str">
        <f t="shared" si="6"/>
        <v/>
      </c>
      <c r="D136" s="7"/>
    </row>
    <row r="137" spans="3:4">
      <c r="C137" s="6" t="str">
        <f t="shared" si="6"/>
        <v/>
      </c>
      <c r="D137" s="7"/>
    </row>
    <row r="138" spans="3:4">
      <c r="C138" s="6" t="str">
        <f t="shared" si="6"/>
        <v/>
      </c>
      <c r="D138" s="7"/>
    </row>
    <row r="139" spans="3:4">
      <c r="C139" s="6" t="str">
        <f t="shared" si="6"/>
        <v/>
      </c>
      <c r="D139" s="7"/>
    </row>
    <row r="140" spans="3:4">
      <c r="C140" s="6" t="str">
        <f t="shared" si="6"/>
        <v/>
      </c>
      <c r="D140" s="7"/>
    </row>
    <row r="141" spans="3:4">
      <c r="C141" s="6" t="str">
        <f t="shared" si="6"/>
        <v/>
      </c>
      <c r="D141" s="7"/>
    </row>
    <row r="142" spans="3:4">
      <c r="C142" s="6" t="str">
        <f t="shared" si="6"/>
        <v/>
      </c>
      <c r="D142" s="7"/>
    </row>
    <row r="143" spans="3:4">
      <c r="C143" s="6" t="str">
        <f t="shared" si="6"/>
        <v/>
      </c>
      <c r="D143" s="7"/>
    </row>
    <row r="144" spans="3:4">
      <c r="C144" s="6" t="str">
        <f t="shared" si="6"/>
        <v/>
      </c>
      <c r="D144" s="7"/>
    </row>
    <row r="145" spans="3:4">
      <c r="C145" s="6" t="str">
        <f t="shared" si="6"/>
        <v/>
      </c>
      <c r="D145" s="7"/>
    </row>
    <row r="146" spans="3:4">
      <c r="C146" s="6" t="str">
        <f t="shared" si="6"/>
        <v/>
      </c>
      <c r="D146" s="7"/>
    </row>
    <row r="147" spans="3:4">
      <c r="C147" s="6" t="str">
        <f t="shared" si="6"/>
        <v/>
      </c>
      <c r="D147" s="7"/>
    </row>
    <row r="148" spans="3:4">
      <c r="C148" s="6" t="str">
        <f t="shared" si="6"/>
        <v/>
      </c>
      <c r="D148" s="7"/>
    </row>
    <row r="149" spans="3:4">
      <c r="C149" s="6" t="str">
        <f t="shared" si="6"/>
        <v/>
      </c>
      <c r="D149" s="7"/>
    </row>
    <row r="150" spans="3:4">
      <c r="C150" s="6" t="str">
        <f t="shared" si="6"/>
        <v/>
      </c>
      <c r="D150" s="7"/>
    </row>
    <row r="151" spans="3:4">
      <c r="C151" s="6" t="str">
        <f t="shared" si="6"/>
        <v/>
      </c>
      <c r="D151" s="7"/>
    </row>
    <row r="152" spans="3:4">
      <c r="C152" s="6" t="str">
        <f t="shared" si="6"/>
        <v/>
      </c>
      <c r="D152" s="7"/>
    </row>
    <row r="153" spans="3:4">
      <c r="C153" s="6" t="str">
        <f t="shared" si="6"/>
        <v/>
      </c>
      <c r="D153" s="7"/>
    </row>
    <row r="154" spans="3:4">
      <c r="C154" s="6" t="str">
        <f t="shared" si="6"/>
        <v/>
      </c>
      <c r="D154" s="7"/>
    </row>
    <row r="155" spans="3:4">
      <c r="C155" s="6" t="str">
        <f t="shared" si="6"/>
        <v/>
      </c>
      <c r="D155" s="7"/>
    </row>
    <row r="156" spans="3:4">
      <c r="C156" s="6" t="str">
        <f t="shared" ref="C156:C187" si="7">IF(D156="","",D156/$B$3)</f>
        <v/>
      </c>
      <c r="D156" s="7"/>
    </row>
    <row r="157" spans="3:4">
      <c r="C157" s="6" t="str">
        <f t="shared" si="7"/>
        <v/>
      </c>
      <c r="D157" s="7"/>
    </row>
    <row r="158" spans="3:4">
      <c r="C158" s="6" t="str">
        <f t="shared" si="7"/>
        <v/>
      </c>
      <c r="D158" s="7"/>
    </row>
    <row r="159" spans="3:4">
      <c r="C159" s="6" t="str">
        <f t="shared" si="7"/>
        <v/>
      </c>
      <c r="D159" s="7"/>
    </row>
    <row r="160" spans="3:4">
      <c r="C160" s="6" t="str">
        <f t="shared" si="7"/>
        <v/>
      </c>
      <c r="D160" s="7"/>
    </row>
    <row r="161" spans="3:4">
      <c r="C161" s="6" t="str">
        <f t="shared" si="7"/>
        <v/>
      </c>
      <c r="D161" s="7"/>
    </row>
    <row r="162" spans="3:4">
      <c r="C162" s="6" t="str">
        <f t="shared" si="7"/>
        <v/>
      </c>
      <c r="D162" s="7"/>
    </row>
    <row r="163" spans="3:4">
      <c r="C163" s="6" t="str">
        <f t="shared" si="7"/>
        <v/>
      </c>
      <c r="D163" s="7"/>
    </row>
    <row r="164" spans="3:4">
      <c r="C164" s="6" t="str">
        <f t="shared" si="7"/>
        <v/>
      </c>
      <c r="D164" s="7"/>
    </row>
    <row r="165" spans="3:4">
      <c r="C165" s="6" t="str">
        <f t="shared" si="7"/>
        <v/>
      </c>
      <c r="D165" s="7"/>
    </row>
    <row r="166" spans="3:4">
      <c r="C166" s="6" t="str">
        <f t="shared" si="7"/>
        <v/>
      </c>
      <c r="D166" s="7"/>
    </row>
    <row r="167" spans="3:4">
      <c r="C167" s="6" t="str">
        <f t="shared" si="7"/>
        <v/>
      </c>
      <c r="D167" s="7"/>
    </row>
    <row r="168" spans="3:4">
      <c r="C168" s="6" t="str">
        <f t="shared" si="7"/>
        <v/>
      </c>
      <c r="D168" s="7"/>
    </row>
    <row r="169" spans="3:4">
      <c r="C169" s="6" t="str">
        <f t="shared" si="7"/>
        <v/>
      </c>
      <c r="D169" s="7"/>
    </row>
    <row r="170" spans="3:4">
      <c r="C170" s="6" t="str">
        <f t="shared" si="7"/>
        <v/>
      </c>
      <c r="D170" s="7"/>
    </row>
    <row r="171" spans="3:4">
      <c r="C171" s="6" t="str">
        <f t="shared" si="7"/>
        <v/>
      </c>
      <c r="D171" s="7"/>
    </row>
    <row r="172" spans="3:4">
      <c r="C172" s="6" t="str">
        <f t="shared" si="7"/>
        <v/>
      </c>
      <c r="D172" s="7"/>
    </row>
    <row r="173" spans="3:4">
      <c r="C173" s="6" t="str">
        <f t="shared" si="7"/>
        <v/>
      </c>
      <c r="D173" s="7"/>
    </row>
    <row r="174" spans="3:4">
      <c r="C174" s="6" t="str">
        <f t="shared" si="7"/>
        <v/>
      </c>
      <c r="D174" s="7"/>
    </row>
    <row r="175" spans="3:4">
      <c r="C175" s="6" t="str">
        <f t="shared" si="7"/>
        <v/>
      </c>
      <c r="D175" s="7"/>
    </row>
    <row r="176" spans="3:4">
      <c r="C176" s="6" t="str">
        <f t="shared" si="7"/>
        <v/>
      </c>
      <c r="D176" s="7"/>
    </row>
    <row r="177" spans="3:4">
      <c r="C177" s="6" t="str">
        <f t="shared" si="7"/>
        <v/>
      </c>
      <c r="D177" s="7"/>
    </row>
    <row r="178" spans="3:4">
      <c r="C178" s="6" t="str">
        <f t="shared" si="7"/>
        <v/>
      </c>
      <c r="D178" s="7"/>
    </row>
    <row r="179" spans="3:4">
      <c r="C179" s="6" t="str">
        <f t="shared" si="7"/>
        <v/>
      </c>
      <c r="D179" s="7"/>
    </row>
    <row r="180" spans="3:4">
      <c r="C180" s="6" t="str">
        <f t="shared" si="7"/>
        <v/>
      </c>
      <c r="D180" s="7"/>
    </row>
    <row r="181" spans="3:4">
      <c r="C181" s="6" t="str">
        <f t="shared" si="7"/>
        <v/>
      </c>
      <c r="D181" s="7"/>
    </row>
    <row r="182" spans="3:4">
      <c r="C182" s="6" t="str">
        <f t="shared" si="7"/>
        <v/>
      </c>
      <c r="D182" s="7"/>
    </row>
    <row r="183" spans="3:4">
      <c r="C183" s="6" t="str">
        <f t="shared" si="7"/>
        <v/>
      </c>
      <c r="D183" s="7"/>
    </row>
    <row r="184" spans="3:4">
      <c r="C184" s="6" t="str">
        <f t="shared" si="7"/>
        <v/>
      </c>
      <c r="D184" s="7"/>
    </row>
    <row r="185" spans="3:4">
      <c r="C185" s="6" t="str">
        <f t="shared" si="7"/>
        <v/>
      </c>
      <c r="D185" s="7"/>
    </row>
    <row r="186" spans="3:4">
      <c r="C186" s="6" t="str">
        <f t="shared" si="7"/>
        <v/>
      </c>
      <c r="D186" s="7"/>
    </row>
    <row r="187" spans="3:4">
      <c r="C187" s="6" t="str">
        <f t="shared" si="7"/>
        <v/>
      </c>
      <c r="D187" s="7"/>
    </row>
    <row r="188" spans="3:4">
      <c r="C188" s="6" t="str">
        <f t="shared" ref="C188:C219" si="8">IF(D188="","",D188/$B$3)</f>
        <v/>
      </c>
      <c r="D188" s="7"/>
    </row>
    <row r="189" spans="3:4">
      <c r="C189" s="6" t="str">
        <f t="shared" si="8"/>
        <v/>
      </c>
      <c r="D189" s="7"/>
    </row>
    <row r="190" spans="3:4">
      <c r="C190" s="6" t="str">
        <f t="shared" si="8"/>
        <v/>
      </c>
      <c r="D190" s="7"/>
    </row>
    <row r="191" spans="3:4">
      <c r="C191" s="6" t="str">
        <f t="shared" si="8"/>
        <v/>
      </c>
      <c r="D191" s="7"/>
    </row>
    <row r="192" spans="3:4">
      <c r="C192" s="6" t="str">
        <f t="shared" si="8"/>
        <v/>
      </c>
      <c r="D192" s="7"/>
    </row>
    <row r="193" spans="3:4">
      <c r="C193" s="6" t="str">
        <f t="shared" si="8"/>
        <v/>
      </c>
      <c r="D193" s="7"/>
    </row>
    <row r="194" spans="3:4">
      <c r="C194" s="6" t="str">
        <f t="shared" si="8"/>
        <v/>
      </c>
      <c r="D194" s="7"/>
    </row>
    <row r="195" spans="3:4">
      <c r="C195" s="6" t="str">
        <f t="shared" si="8"/>
        <v/>
      </c>
      <c r="D195" s="7"/>
    </row>
    <row r="196" spans="3:4">
      <c r="C196" s="6" t="str">
        <f t="shared" si="8"/>
        <v/>
      </c>
      <c r="D196" s="7"/>
    </row>
    <row r="197" spans="3:4">
      <c r="C197" s="6" t="str">
        <f t="shared" si="8"/>
        <v/>
      </c>
      <c r="D197" s="7"/>
    </row>
    <row r="198" spans="3:4">
      <c r="C198" s="6" t="str">
        <f t="shared" si="8"/>
        <v/>
      </c>
      <c r="D198" s="7"/>
    </row>
    <row r="199" spans="3:4">
      <c r="C199" s="6" t="str">
        <f t="shared" si="8"/>
        <v/>
      </c>
      <c r="D199" s="7"/>
    </row>
    <row r="200" spans="3:4">
      <c r="C200" s="6" t="str">
        <f t="shared" si="8"/>
        <v/>
      </c>
      <c r="D200" s="7"/>
    </row>
    <row r="201" spans="3:4">
      <c r="C201" s="6" t="str">
        <f t="shared" si="8"/>
        <v/>
      </c>
      <c r="D201" s="7"/>
    </row>
    <row r="202" spans="3:4">
      <c r="C202" s="6" t="str">
        <f t="shared" si="8"/>
        <v/>
      </c>
      <c r="D202" s="7"/>
    </row>
    <row r="203" spans="3:4">
      <c r="C203" s="6" t="str">
        <f t="shared" si="8"/>
        <v/>
      </c>
      <c r="D203" s="7"/>
    </row>
    <row r="204" spans="3:4">
      <c r="C204" s="6" t="str">
        <f t="shared" si="8"/>
        <v/>
      </c>
      <c r="D204" s="7"/>
    </row>
    <row r="205" spans="3:4">
      <c r="C205" s="6" t="str">
        <f t="shared" si="8"/>
        <v/>
      </c>
      <c r="D205" s="7"/>
    </row>
    <row r="206" spans="3:4">
      <c r="C206" s="6" t="str">
        <f t="shared" si="8"/>
        <v/>
      </c>
      <c r="D206" s="7"/>
    </row>
    <row r="207" spans="3:4">
      <c r="C207" s="6" t="str">
        <f t="shared" si="8"/>
        <v/>
      </c>
      <c r="D207" s="7"/>
    </row>
    <row r="208" spans="3:4">
      <c r="C208" s="6" t="str">
        <f t="shared" si="8"/>
        <v/>
      </c>
      <c r="D208" s="7"/>
    </row>
    <row r="209" spans="3:4">
      <c r="C209" s="6" t="str">
        <f t="shared" si="8"/>
        <v/>
      </c>
      <c r="D209" s="7"/>
    </row>
    <row r="210" spans="3:4">
      <c r="C210" s="6" t="str">
        <f t="shared" si="8"/>
        <v/>
      </c>
      <c r="D210" s="7"/>
    </row>
    <row r="211" spans="3:4">
      <c r="C211" s="6" t="str">
        <f t="shared" si="8"/>
        <v/>
      </c>
      <c r="D211" s="7"/>
    </row>
    <row r="212" spans="3:4">
      <c r="C212" s="6" t="str">
        <f t="shared" si="8"/>
        <v/>
      </c>
      <c r="D212" s="7"/>
    </row>
    <row r="213" spans="3:4">
      <c r="C213" s="6" t="str">
        <f t="shared" si="8"/>
        <v/>
      </c>
      <c r="D213" s="7"/>
    </row>
    <row r="214" spans="3:4">
      <c r="C214" s="6" t="str">
        <f t="shared" si="8"/>
        <v/>
      </c>
      <c r="D214" s="7"/>
    </row>
    <row r="215" spans="3:4">
      <c r="C215" s="6" t="str">
        <f t="shared" si="8"/>
        <v/>
      </c>
      <c r="D215" s="7"/>
    </row>
    <row r="216" spans="3:4">
      <c r="C216" s="6" t="str">
        <f t="shared" si="8"/>
        <v/>
      </c>
      <c r="D216" s="7"/>
    </row>
    <row r="217" spans="3:4">
      <c r="C217" s="6" t="str">
        <f t="shared" si="8"/>
        <v/>
      </c>
      <c r="D217" s="7"/>
    </row>
    <row r="218" spans="3:4">
      <c r="C218" s="6" t="str">
        <f t="shared" si="8"/>
        <v/>
      </c>
      <c r="D218" s="7"/>
    </row>
    <row r="219" spans="3:4">
      <c r="C219" s="6" t="str">
        <f t="shared" si="8"/>
        <v/>
      </c>
      <c r="D219" s="7"/>
    </row>
    <row r="220" spans="3:4">
      <c r="C220" s="6" t="str">
        <f t="shared" ref="C220:C246" si="9">IF(D220="","",D220/$B$3)</f>
        <v/>
      </c>
      <c r="D220" s="7"/>
    </row>
    <row r="221" spans="3:4">
      <c r="C221" s="6" t="str">
        <f t="shared" si="9"/>
        <v/>
      </c>
      <c r="D221" s="7"/>
    </row>
    <row r="222" spans="3:4">
      <c r="C222" s="6" t="str">
        <f t="shared" si="9"/>
        <v/>
      </c>
      <c r="D222" s="7"/>
    </row>
    <row r="223" spans="3:4">
      <c r="C223" s="6" t="str">
        <f t="shared" si="9"/>
        <v/>
      </c>
      <c r="D223" s="7"/>
    </row>
    <row r="224" spans="3:4">
      <c r="C224" s="6" t="str">
        <f t="shared" si="9"/>
        <v/>
      </c>
      <c r="D224" s="7"/>
    </row>
    <row r="225" spans="3:4">
      <c r="C225" s="6" t="str">
        <f t="shared" si="9"/>
        <v/>
      </c>
      <c r="D225" s="7"/>
    </row>
    <row r="226" spans="3:4">
      <c r="C226" s="6" t="str">
        <f t="shared" si="9"/>
        <v/>
      </c>
      <c r="D226" s="7"/>
    </row>
    <row r="227" spans="3:4">
      <c r="C227" s="6" t="str">
        <f t="shared" si="9"/>
        <v/>
      </c>
      <c r="D227" s="7"/>
    </row>
    <row r="228" spans="3:4">
      <c r="C228" s="6" t="str">
        <f t="shared" si="9"/>
        <v/>
      </c>
      <c r="D228" s="7"/>
    </row>
    <row r="229" spans="3:4">
      <c r="C229" s="6" t="str">
        <f t="shared" si="9"/>
        <v/>
      </c>
    </row>
    <row r="230" spans="3:4">
      <c r="C230" s="6" t="str">
        <f t="shared" si="9"/>
        <v/>
      </c>
    </row>
    <row r="231" spans="3:4">
      <c r="C231" s="6" t="str">
        <f t="shared" si="9"/>
        <v/>
      </c>
    </row>
    <row r="232" spans="3:4">
      <c r="C232" s="6" t="str">
        <f t="shared" si="9"/>
        <v/>
      </c>
    </row>
    <row r="233" spans="3:4">
      <c r="C233" s="6" t="str">
        <f t="shared" si="9"/>
        <v/>
      </c>
    </row>
    <row r="234" spans="3:4">
      <c r="C234" s="6" t="str">
        <f t="shared" si="9"/>
        <v/>
      </c>
    </row>
    <row r="235" spans="3:4">
      <c r="C235" s="6" t="str">
        <f t="shared" si="9"/>
        <v/>
      </c>
    </row>
    <row r="236" spans="3:4">
      <c r="C236" s="6" t="str">
        <f t="shared" si="9"/>
        <v/>
      </c>
    </row>
    <row r="237" spans="3:4">
      <c r="C237" s="6" t="str">
        <f t="shared" si="9"/>
        <v/>
      </c>
    </row>
    <row r="238" spans="3:4">
      <c r="C238" s="6" t="str">
        <f t="shared" si="9"/>
        <v/>
      </c>
    </row>
    <row r="239" spans="3:4">
      <c r="C239" s="6" t="str">
        <f t="shared" si="9"/>
        <v/>
      </c>
    </row>
    <row r="240" spans="3:4">
      <c r="C240" s="6" t="str">
        <f t="shared" si="9"/>
        <v/>
      </c>
    </row>
    <row r="241" spans="3:3">
      <c r="C241" s="6" t="str">
        <f t="shared" si="9"/>
        <v/>
      </c>
    </row>
    <row r="242" spans="3:3">
      <c r="C242" s="6" t="str">
        <f t="shared" si="9"/>
        <v/>
      </c>
    </row>
    <row r="243" spans="3:3">
      <c r="C243" s="6" t="str">
        <f t="shared" si="9"/>
        <v/>
      </c>
    </row>
    <row r="244" spans="3:3">
      <c r="C244" s="6" t="str">
        <f t="shared" si="9"/>
        <v/>
      </c>
    </row>
    <row r="245" spans="3:3">
      <c r="C245" s="6" t="str">
        <f t="shared" si="9"/>
        <v/>
      </c>
    </row>
    <row r="246" spans="3:3">
      <c r="C246" s="6" t="str">
        <f t="shared" si="9"/>
        <v/>
      </c>
    </row>
  </sheetData>
  <mergeCells count="1">
    <mergeCell ref="H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42"/>
  <sheetViews>
    <sheetView topLeftCell="A75" workbookViewId="0">
      <selection activeCell="F101" sqref="F101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bestFit="1" customWidth="1"/>
    <col min="5" max="5" width="20.85546875" bestFit="1" customWidth="1"/>
    <col min="6" max="6" width="23.140625" bestFit="1" customWidth="1"/>
    <col min="8" max="8" width="20.85546875" bestFit="1" customWidth="1"/>
  </cols>
  <sheetData>
    <row r="1" spans="1:9">
      <c r="A1" s="2" t="s">
        <v>171</v>
      </c>
      <c r="B1" s="2"/>
    </row>
    <row r="2" spans="1:9">
      <c r="A2" s="1" t="s">
        <v>802</v>
      </c>
      <c r="D2" t="s">
        <v>498</v>
      </c>
      <c r="E2" s="11">
        <f>SUM(C6:C1000)</f>
        <v>1114.8957575757579</v>
      </c>
    </row>
    <row r="3" spans="1:9">
      <c r="A3" s="1" t="s">
        <v>7</v>
      </c>
      <c r="B3" s="3">
        <v>8.25</v>
      </c>
      <c r="D3" s="14" t="s">
        <v>796</v>
      </c>
      <c r="E3" s="3">
        <v>14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40066</v>
      </c>
      <c r="B6" s="6">
        <f>SUM(C6:C14)</f>
        <v>118.54545454545455</v>
      </c>
      <c r="C6" s="6">
        <f t="shared" ref="C6:C69" si="0">IF(D6="","",D6/$B$3)</f>
        <v>4.8484848484848486</v>
      </c>
      <c r="D6" s="7">
        <v>40</v>
      </c>
      <c r="E6" t="s">
        <v>895</v>
      </c>
      <c r="F6" t="s">
        <v>141</v>
      </c>
      <c r="H6" t="s">
        <v>40</v>
      </c>
      <c r="I6" s="6">
        <f t="shared" ref="I6:I13" si="1">SUMIF($E$6:$E$999,H6,$C$6:$C$999)</f>
        <v>100.72727272727273</v>
      </c>
    </row>
    <row r="7" spans="1:9">
      <c r="C7" s="6">
        <f t="shared" si="0"/>
        <v>47.515151515151516</v>
      </c>
      <c r="D7">
        <v>392</v>
      </c>
      <c r="E7" t="s">
        <v>12</v>
      </c>
      <c r="H7" t="s">
        <v>895</v>
      </c>
      <c r="I7" s="6">
        <f t="shared" si="1"/>
        <v>7.2727272727272734</v>
      </c>
    </row>
    <row r="8" spans="1:9">
      <c r="C8" s="6">
        <f t="shared" si="0"/>
        <v>16.121212121212121</v>
      </c>
      <c r="D8">
        <v>133</v>
      </c>
      <c r="E8" t="s">
        <v>16</v>
      </c>
      <c r="F8" t="s">
        <v>34</v>
      </c>
      <c r="H8" t="s">
        <v>14</v>
      </c>
      <c r="I8" s="6">
        <f t="shared" si="1"/>
        <v>45.212121212121204</v>
      </c>
    </row>
    <row r="9" spans="1:9">
      <c r="C9" s="6">
        <f t="shared" si="0"/>
        <v>1.9393939393939394</v>
      </c>
      <c r="D9">
        <v>16</v>
      </c>
      <c r="E9" t="s">
        <v>14</v>
      </c>
      <c r="F9" t="s">
        <v>43</v>
      </c>
      <c r="H9" t="s">
        <v>12</v>
      </c>
      <c r="I9" s="6">
        <f t="shared" si="1"/>
        <v>154.19272727272727</v>
      </c>
    </row>
    <row r="10" spans="1:9">
      <c r="C10" s="6">
        <f t="shared" si="0"/>
        <v>0.60606060606060608</v>
      </c>
      <c r="D10" s="7">
        <v>5</v>
      </c>
      <c r="E10" t="s">
        <v>56</v>
      </c>
      <c r="F10" t="s">
        <v>142</v>
      </c>
      <c r="H10" t="s">
        <v>15</v>
      </c>
      <c r="I10" s="6">
        <f t="shared" si="1"/>
        <v>84.969696969696969</v>
      </c>
    </row>
    <row r="11" spans="1:9">
      <c r="C11" s="6">
        <f t="shared" si="0"/>
        <v>6.0606060606060606</v>
      </c>
      <c r="D11" s="7">
        <v>50</v>
      </c>
      <c r="E11" t="s">
        <v>13</v>
      </c>
      <c r="F11" t="s">
        <v>24</v>
      </c>
      <c r="H11" t="s">
        <v>896</v>
      </c>
      <c r="I11" s="6">
        <f t="shared" si="1"/>
        <v>9.0909090909090917</v>
      </c>
    </row>
    <row r="12" spans="1:9">
      <c r="C12" s="6">
        <f t="shared" si="0"/>
        <v>4.7272727272727275</v>
      </c>
      <c r="D12" s="7">
        <v>39</v>
      </c>
      <c r="E12" t="s">
        <v>17</v>
      </c>
      <c r="F12" t="s">
        <v>49</v>
      </c>
      <c r="H12" t="s">
        <v>37</v>
      </c>
      <c r="I12" s="6">
        <f t="shared" si="1"/>
        <v>9.0909090909090917</v>
      </c>
    </row>
    <row r="13" spans="1:9">
      <c r="C13" s="6">
        <f t="shared" si="0"/>
        <v>36.363636363636367</v>
      </c>
      <c r="D13" s="7">
        <v>300</v>
      </c>
      <c r="E13" t="s">
        <v>40</v>
      </c>
      <c r="F13" t="s">
        <v>143</v>
      </c>
      <c r="H13" t="s">
        <v>13</v>
      </c>
      <c r="I13" s="6">
        <f t="shared" si="1"/>
        <v>260.60606060606062</v>
      </c>
    </row>
    <row r="14" spans="1:9">
      <c r="C14" s="6">
        <f t="shared" si="0"/>
        <v>0.36363636363636365</v>
      </c>
      <c r="D14" s="7">
        <v>3</v>
      </c>
      <c r="E14" t="s">
        <v>56</v>
      </c>
      <c r="F14" t="s">
        <v>144</v>
      </c>
      <c r="H14" t="s">
        <v>17</v>
      </c>
      <c r="I14" s="6">
        <f>SUMIF($E$6:$E$999,H14,$C$6:$C$999)</f>
        <v>15.636363636363637</v>
      </c>
    </row>
    <row r="15" spans="1:9">
      <c r="A15" s="1">
        <v>40067</v>
      </c>
      <c r="B15" s="6">
        <f>SUM(C15:C20)</f>
        <v>55.515151515151516</v>
      </c>
      <c r="C15" s="6">
        <f t="shared" si="0"/>
        <v>0.72727272727272729</v>
      </c>
      <c r="D15" s="7">
        <v>6</v>
      </c>
      <c r="E15" t="s">
        <v>56</v>
      </c>
      <c r="F15" t="s">
        <v>144</v>
      </c>
      <c r="H15" t="s">
        <v>35</v>
      </c>
      <c r="I15" s="6">
        <f t="shared" ref="I15:I23" si="2">SUMIF($E$6:$E$999,H15,$C$6:$C$999)</f>
        <v>0</v>
      </c>
    </row>
    <row r="16" spans="1:9">
      <c r="C16" s="6">
        <f t="shared" si="0"/>
        <v>18.181818181818183</v>
      </c>
      <c r="D16" s="7">
        <v>150</v>
      </c>
      <c r="E16" t="s">
        <v>13</v>
      </c>
      <c r="F16" t="s">
        <v>172</v>
      </c>
      <c r="H16" t="s">
        <v>16</v>
      </c>
      <c r="I16" s="6">
        <f t="shared" si="2"/>
        <v>245.81818181818181</v>
      </c>
    </row>
    <row r="17" spans="1:9">
      <c r="C17" s="6">
        <f t="shared" si="0"/>
        <v>9.0909090909090917</v>
      </c>
      <c r="D17" s="7">
        <v>75</v>
      </c>
      <c r="E17" t="s">
        <v>896</v>
      </c>
      <c r="F17" t="s">
        <v>145</v>
      </c>
      <c r="H17" t="s">
        <v>277</v>
      </c>
      <c r="I17" s="6">
        <f t="shared" si="2"/>
        <v>0</v>
      </c>
    </row>
    <row r="18" spans="1:9">
      <c r="C18" s="6">
        <f t="shared" si="0"/>
        <v>12.121212121212121</v>
      </c>
      <c r="D18" s="7">
        <v>100</v>
      </c>
      <c r="E18" t="s">
        <v>14</v>
      </c>
      <c r="H18" t="s">
        <v>56</v>
      </c>
      <c r="I18" s="6">
        <f t="shared" si="2"/>
        <v>19.945454545454542</v>
      </c>
    </row>
    <row r="19" spans="1:9">
      <c r="C19" s="6">
        <f t="shared" si="0"/>
        <v>13.939393939393939</v>
      </c>
      <c r="D19" s="7">
        <v>115</v>
      </c>
      <c r="E19" t="s">
        <v>16</v>
      </c>
      <c r="F19" t="s">
        <v>36</v>
      </c>
      <c r="H19" t="s">
        <v>50</v>
      </c>
      <c r="I19" s="6">
        <f t="shared" si="2"/>
        <v>156.87878787878788</v>
      </c>
    </row>
    <row r="20" spans="1:9">
      <c r="C20" s="6">
        <f t="shared" si="0"/>
        <v>1.4545454545454546</v>
      </c>
      <c r="D20" s="7">
        <v>12</v>
      </c>
      <c r="E20" t="s">
        <v>14</v>
      </c>
      <c r="F20" t="s">
        <v>43</v>
      </c>
      <c r="H20" t="s">
        <v>19</v>
      </c>
      <c r="I20" s="6">
        <f t="shared" si="2"/>
        <v>0</v>
      </c>
    </row>
    <row r="21" spans="1:9">
      <c r="A21" s="1">
        <v>40068</v>
      </c>
      <c r="B21" s="6">
        <f>SUM(C21:C25)</f>
        <v>63.030303030303038</v>
      </c>
      <c r="C21" s="6">
        <f t="shared" si="0"/>
        <v>14.545454545454545</v>
      </c>
      <c r="D21" s="7">
        <v>120</v>
      </c>
      <c r="E21" t="s">
        <v>12</v>
      </c>
      <c r="H21" t="s">
        <v>18</v>
      </c>
      <c r="I21" s="6">
        <f t="shared" si="2"/>
        <v>0</v>
      </c>
    </row>
    <row r="22" spans="1:9">
      <c r="C22" s="6">
        <f t="shared" si="0"/>
        <v>1.8181818181818181</v>
      </c>
      <c r="D22" s="7">
        <v>15</v>
      </c>
      <c r="E22" t="s">
        <v>265</v>
      </c>
      <c r="F22" t="s">
        <v>146</v>
      </c>
      <c r="H22" t="s">
        <v>265</v>
      </c>
      <c r="I22" s="6">
        <f t="shared" si="2"/>
        <v>5.4545454545454541</v>
      </c>
    </row>
    <row r="23" spans="1:9" ht="15.75" thickBot="1">
      <c r="C23" s="6">
        <f t="shared" si="0"/>
        <v>30.303030303030305</v>
      </c>
      <c r="D23" s="7">
        <v>250</v>
      </c>
      <c r="E23" t="s">
        <v>15</v>
      </c>
      <c r="H23" s="16" t="s">
        <v>897</v>
      </c>
      <c r="I23" s="17">
        <f t="shared" si="2"/>
        <v>0</v>
      </c>
    </row>
    <row r="24" spans="1:9">
      <c r="C24" s="6">
        <f t="shared" si="0"/>
        <v>10.303030303030303</v>
      </c>
      <c r="D24" s="7">
        <v>85</v>
      </c>
      <c r="E24" t="s">
        <v>16</v>
      </c>
      <c r="F24" t="s">
        <v>34</v>
      </c>
      <c r="H24" s="14" t="s">
        <v>504</v>
      </c>
      <c r="I24" s="6">
        <f>SUM(I6:I23)</f>
        <v>1114.8957575757577</v>
      </c>
    </row>
    <row r="25" spans="1:9">
      <c r="C25" s="6">
        <f t="shared" si="0"/>
        <v>6.0606060606060606</v>
      </c>
      <c r="D25" s="7">
        <v>50</v>
      </c>
      <c r="E25" t="s">
        <v>13</v>
      </c>
      <c r="F25" t="s">
        <v>24</v>
      </c>
    </row>
    <row r="26" spans="1:9">
      <c r="A26" s="1">
        <v>40069</v>
      </c>
      <c r="B26" s="6">
        <f>SUM(C26:C29)</f>
        <v>35.151515151515149</v>
      </c>
      <c r="C26" s="6">
        <f t="shared" si="0"/>
        <v>3.0303030303030303</v>
      </c>
      <c r="D26" s="7">
        <v>25</v>
      </c>
      <c r="E26" t="s">
        <v>13</v>
      </c>
      <c r="F26" t="s">
        <v>24</v>
      </c>
    </row>
    <row r="27" spans="1:9">
      <c r="C27" s="6">
        <f t="shared" si="0"/>
        <v>9.6969696969696972</v>
      </c>
      <c r="D27" s="7">
        <v>80</v>
      </c>
      <c r="E27" t="s">
        <v>40</v>
      </c>
      <c r="F27" t="s">
        <v>147</v>
      </c>
    </row>
    <row r="28" spans="1:9">
      <c r="C28" s="6">
        <f t="shared" si="0"/>
        <v>12.727272727272727</v>
      </c>
      <c r="D28" s="7">
        <v>105</v>
      </c>
      <c r="E28" t="s">
        <v>16</v>
      </c>
      <c r="F28" t="s">
        <v>34</v>
      </c>
    </row>
    <row r="29" spans="1:9">
      <c r="C29" s="6">
        <f t="shared" si="0"/>
        <v>9.6969696969696972</v>
      </c>
      <c r="D29" s="7">
        <v>80</v>
      </c>
      <c r="E29" t="s">
        <v>16</v>
      </c>
      <c r="F29" t="s">
        <v>36</v>
      </c>
    </row>
    <row r="30" spans="1:9">
      <c r="A30" s="1">
        <v>40070</v>
      </c>
      <c r="B30" s="6">
        <f>SUM(C30:C32)</f>
        <v>23.151515151515152</v>
      </c>
      <c r="C30" s="6">
        <f t="shared" si="0"/>
        <v>3.0303030303030303</v>
      </c>
      <c r="D30" s="7">
        <v>25</v>
      </c>
      <c r="E30" t="s">
        <v>13</v>
      </c>
      <c r="F30" t="s">
        <v>24</v>
      </c>
    </row>
    <row r="31" spans="1:9">
      <c r="C31" s="6">
        <f t="shared" si="0"/>
        <v>12.121212121212121</v>
      </c>
      <c r="D31" s="7">
        <v>100</v>
      </c>
      <c r="E31" t="s">
        <v>40</v>
      </c>
      <c r="F31" t="s">
        <v>148</v>
      </c>
    </row>
    <row r="32" spans="1:9">
      <c r="C32" s="6">
        <f t="shared" si="0"/>
        <v>8</v>
      </c>
      <c r="D32" s="7">
        <v>66</v>
      </c>
      <c r="E32" t="s">
        <v>16</v>
      </c>
      <c r="F32" t="s">
        <v>34</v>
      </c>
    </row>
    <row r="33" spans="1:6">
      <c r="A33" s="1">
        <v>40071</v>
      </c>
      <c r="B33" s="6">
        <f>SUM(C33:C37)</f>
        <v>85.575757575757564</v>
      </c>
      <c r="C33" s="6">
        <f t="shared" si="0"/>
        <v>50.303030303030305</v>
      </c>
      <c r="D33" s="7">
        <v>415</v>
      </c>
      <c r="E33" t="s">
        <v>12</v>
      </c>
    </row>
    <row r="34" spans="1:6">
      <c r="C34" s="6">
        <f t="shared" si="0"/>
        <v>1.2121212121212122</v>
      </c>
      <c r="D34" s="7">
        <v>10</v>
      </c>
      <c r="E34" t="s">
        <v>56</v>
      </c>
      <c r="F34" t="s">
        <v>149</v>
      </c>
    </row>
    <row r="35" spans="1:6">
      <c r="C35" s="6">
        <f t="shared" si="0"/>
        <v>1.2121212121212122</v>
      </c>
      <c r="D35" s="7">
        <v>10</v>
      </c>
      <c r="E35" t="s">
        <v>14</v>
      </c>
      <c r="F35" t="s">
        <v>150</v>
      </c>
    </row>
    <row r="36" spans="1:6">
      <c r="C36" s="6">
        <f t="shared" si="0"/>
        <v>8.6060606060606055</v>
      </c>
      <c r="D36" s="7">
        <v>71</v>
      </c>
      <c r="E36" t="s">
        <v>16</v>
      </c>
      <c r="F36" t="s">
        <v>151</v>
      </c>
    </row>
    <row r="37" spans="1:6">
      <c r="C37" s="6">
        <f t="shared" si="0"/>
        <v>24.242424242424242</v>
      </c>
      <c r="D37" s="7">
        <v>200</v>
      </c>
      <c r="E37" t="s">
        <v>13</v>
      </c>
      <c r="F37" t="s">
        <v>170</v>
      </c>
    </row>
    <row r="38" spans="1:6">
      <c r="A38" s="1">
        <v>40072</v>
      </c>
      <c r="B38" s="6">
        <f>SUM(C38:C45)</f>
        <v>81.090909090909093</v>
      </c>
      <c r="C38" s="6">
        <f t="shared" si="0"/>
        <v>6.666666666666667</v>
      </c>
      <c r="D38" s="7">
        <v>55</v>
      </c>
      <c r="E38" t="s">
        <v>16</v>
      </c>
      <c r="F38" t="s">
        <v>33</v>
      </c>
    </row>
    <row r="39" spans="1:6">
      <c r="C39" s="6">
        <f t="shared" si="0"/>
        <v>24.242424242424242</v>
      </c>
      <c r="D39" s="7">
        <v>200</v>
      </c>
      <c r="E39" t="s">
        <v>13</v>
      </c>
      <c r="F39" t="s">
        <v>170</v>
      </c>
    </row>
    <row r="40" spans="1:6">
      <c r="C40" s="6">
        <f t="shared" si="0"/>
        <v>5.4545454545454541</v>
      </c>
      <c r="D40" s="7">
        <v>45</v>
      </c>
      <c r="E40" t="s">
        <v>17</v>
      </c>
      <c r="F40" t="s">
        <v>152</v>
      </c>
    </row>
    <row r="41" spans="1:6">
      <c r="C41" s="6">
        <f t="shared" si="0"/>
        <v>24.242424242424242</v>
      </c>
      <c r="D41" s="7">
        <v>200</v>
      </c>
      <c r="E41" t="s">
        <v>15</v>
      </c>
    </row>
    <row r="42" spans="1:6">
      <c r="C42" s="6">
        <f t="shared" si="0"/>
        <v>4.4848484848484844</v>
      </c>
      <c r="D42" s="7">
        <v>37</v>
      </c>
      <c r="E42" t="s">
        <v>56</v>
      </c>
      <c r="F42" t="s">
        <v>67</v>
      </c>
    </row>
    <row r="43" spans="1:6">
      <c r="C43" s="6">
        <f t="shared" si="0"/>
        <v>1.4545454545454546</v>
      </c>
      <c r="D43" s="7">
        <v>12</v>
      </c>
      <c r="E43" t="s">
        <v>56</v>
      </c>
      <c r="F43" t="s">
        <v>153</v>
      </c>
    </row>
    <row r="44" spans="1:6">
      <c r="C44" s="6">
        <f t="shared" si="0"/>
        <v>3.6363636363636362</v>
      </c>
      <c r="D44" s="7">
        <v>30</v>
      </c>
      <c r="E44" t="s">
        <v>265</v>
      </c>
      <c r="F44" t="s">
        <v>154</v>
      </c>
    </row>
    <row r="45" spans="1:6">
      <c r="C45" s="6">
        <f t="shared" si="0"/>
        <v>10.909090909090908</v>
      </c>
      <c r="D45" s="7">
        <v>90</v>
      </c>
      <c r="E45" t="s">
        <v>16</v>
      </c>
      <c r="F45" t="s">
        <v>36</v>
      </c>
    </row>
    <row r="46" spans="1:6">
      <c r="A46" s="1" t="s">
        <v>155</v>
      </c>
      <c r="B46" s="6">
        <f>SUM(C46:C54)</f>
        <v>95.818181818181799</v>
      </c>
      <c r="C46" s="6">
        <f t="shared" si="0"/>
        <v>10.909090909090908</v>
      </c>
      <c r="D46" s="7">
        <v>90</v>
      </c>
      <c r="E46" t="s">
        <v>50</v>
      </c>
    </row>
    <row r="47" spans="1:6">
      <c r="C47" s="6">
        <f t="shared" si="0"/>
        <v>6.3636363636363633</v>
      </c>
      <c r="D47" s="7">
        <v>52.5</v>
      </c>
      <c r="E47" t="s">
        <v>16</v>
      </c>
      <c r="F47" t="s">
        <v>34</v>
      </c>
    </row>
    <row r="48" spans="1:6">
      <c r="C48" s="6">
        <f t="shared" si="0"/>
        <v>4.8484848484848486</v>
      </c>
      <c r="D48" s="7">
        <v>40</v>
      </c>
      <c r="E48" t="s">
        <v>50</v>
      </c>
      <c r="F48" t="s">
        <v>156</v>
      </c>
    </row>
    <row r="49" spans="1:6">
      <c r="C49" s="6">
        <f t="shared" si="0"/>
        <v>12.121212121212121</v>
      </c>
      <c r="D49" s="7">
        <v>100</v>
      </c>
      <c r="E49" t="s">
        <v>40</v>
      </c>
      <c r="F49" t="s">
        <v>157</v>
      </c>
    </row>
    <row r="50" spans="1:6">
      <c r="C50" s="6">
        <f t="shared" si="0"/>
        <v>17.575757575757574</v>
      </c>
      <c r="D50" s="7">
        <v>145</v>
      </c>
      <c r="E50" t="s">
        <v>50</v>
      </c>
      <c r="F50" t="s">
        <v>158</v>
      </c>
    </row>
    <row r="51" spans="1:6">
      <c r="C51" s="6">
        <f t="shared" si="0"/>
        <v>3.8787878787878789</v>
      </c>
      <c r="D51" s="7">
        <v>32</v>
      </c>
      <c r="E51" t="s">
        <v>14</v>
      </c>
      <c r="F51" t="s">
        <v>28</v>
      </c>
    </row>
    <row r="52" spans="1:6">
      <c r="C52" s="6">
        <f t="shared" si="0"/>
        <v>15.575757575757576</v>
      </c>
      <c r="D52" s="7">
        <v>128.5</v>
      </c>
      <c r="E52" t="s">
        <v>15</v>
      </c>
    </row>
    <row r="53" spans="1:6">
      <c r="C53" s="6">
        <f t="shared" si="0"/>
        <v>24.242424242424242</v>
      </c>
      <c r="D53" s="7">
        <v>200</v>
      </c>
      <c r="E53" t="s">
        <v>13</v>
      </c>
      <c r="F53" t="s">
        <v>170</v>
      </c>
    </row>
    <row r="54" spans="1:6">
      <c r="C54" s="6">
        <f t="shared" si="0"/>
        <v>0.30303030303030304</v>
      </c>
      <c r="D54" s="7">
        <v>2.5</v>
      </c>
      <c r="E54" t="s">
        <v>15</v>
      </c>
      <c r="F54" t="s">
        <v>159</v>
      </c>
    </row>
    <row r="55" spans="1:6">
      <c r="A55" s="1">
        <v>40074</v>
      </c>
      <c r="B55" s="6">
        <f>SUM(C55:C58)</f>
        <v>41.212121212121211</v>
      </c>
      <c r="C55" s="6">
        <f t="shared" si="0"/>
        <v>1.9393939393939394</v>
      </c>
      <c r="D55" s="7">
        <v>16</v>
      </c>
      <c r="E55" t="s">
        <v>40</v>
      </c>
      <c r="F55" t="s">
        <v>160</v>
      </c>
    </row>
    <row r="56" spans="1:6">
      <c r="C56" s="6">
        <f t="shared" si="0"/>
        <v>14.545454545454545</v>
      </c>
      <c r="D56" s="7">
        <v>120</v>
      </c>
      <c r="E56" t="s">
        <v>15</v>
      </c>
    </row>
    <row r="57" spans="1:6">
      <c r="C57" s="6">
        <f t="shared" si="0"/>
        <v>0.48484848484848486</v>
      </c>
      <c r="D57" s="7">
        <v>4</v>
      </c>
      <c r="E57" t="s">
        <v>56</v>
      </c>
      <c r="F57" t="s">
        <v>161</v>
      </c>
    </row>
    <row r="58" spans="1:6">
      <c r="C58" s="6">
        <f t="shared" si="0"/>
        <v>24.242424242424242</v>
      </c>
      <c r="D58" s="7">
        <v>200</v>
      </c>
      <c r="E58" t="s">
        <v>13</v>
      </c>
      <c r="F58" t="s">
        <v>170</v>
      </c>
    </row>
    <row r="59" spans="1:6">
      <c r="A59" s="1">
        <v>40075</v>
      </c>
      <c r="B59" s="6">
        <f>SUM(C59:C63)</f>
        <v>53.272727272727266</v>
      </c>
      <c r="C59" s="6">
        <f t="shared" si="0"/>
        <v>15.757575757575758</v>
      </c>
      <c r="D59" s="7">
        <v>130</v>
      </c>
      <c r="E59" t="s">
        <v>40</v>
      </c>
      <c r="F59" t="s">
        <v>162</v>
      </c>
    </row>
    <row r="60" spans="1:6">
      <c r="C60" s="6">
        <f t="shared" si="0"/>
        <v>1.8181818181818181</v>
      </c>
      <c r="D60" s="7">
        <v>15</v>
      </c>
      <c r="E60" t="s">
        <v>14</v>
      </c>
      <c r="F60" t="s">
        <v>43</v>
      </c>
    </row>
    <row r="61" spans="1:6">
      <c r="C61" s="6">
        <f t="shared" si="0"/>
        <v>10</v>
      </c>
      <c r="D61" s="7">
        <v>82.5</v>
      </c>
      <c r="E61" t="s">
        <v>16</v>
      </c>
      <c r="F61" t="s">
        <v>34</v>
      </c>
    </row>
    <row r="62" spans="1:6">
      <c r="C62" s="6">
        <f t="shared" si="0"/>
        <v>1.4545454545454546</v>
      </c>
      <c r="D62" s="7">
        <v>12</v>
      </c>
      <c r="E62" t="s">
        <v>56</v>
      </c>
      <c r="F62" t="s">
        <v>163</v>
      </c>
    </row>
    <row r="63" spans="1:6">
      <c r="C63" s="6">
        <f t="shared" si="0"/>
        <v>24.242424242424242</v>
      </c>
      <c r="D63" s="7">
        <v>200</v>
      </c>
      <c r="E63" t="s">
        <v>13</v>
      </c>
      <c r="F63" t="s">
        <v>170</v>
      </c>
    </row>
    <row r="64" spans="1:6">
      <c r="A64" s="1">
        <v>40076</v>
      </c>
      <c r="B64" s="6">
        <f>SUM(C64:C69)</f>
        <v>72.27272727272728</v>
      </c>
      <c r="C64" s="6">
        <f t="shared" si="0"/>
        <v>8.2424242424242422</v>
      </c>
      <c r="D64" s="7">
        <v>68</v>
      </c>
      <c r="E64" t="s">
        <v>16</v>
      </c>
      <c r="F64" t="s">
        <v>34</v>
      </c>
    </row>
    <row r="65" spans="1:6">
      <c r="C65" s="6">
        <f t="shared" si="0"/>
        <v>19.393939393939394</v>
      </c>
      <c r="D65" s="7">
        <v>160</v>
      </c>
      <c r="E65" t="s">
        <v>50</v>
      </c>
      <c r="F65" t="s">
        <v>164</v>
      </c>
    </row>
    <row r="66" spans="1:6">
      <c r="C66" s="6">
        <f t="shared" si="0"/>
        <v>3.6363636363636362</v>
      </c>
      <c r="D66" s="7">
        <v>30</v>
      </c>
      <c r="E66" t="s">
        <v>50</v>
      </c>
      <c r="F66" t="s">
        <v>165</v>
      </c>
    </row>
    <row r="67" spans="1:6">
      <c r="C67" s="6">
        <f t="shared" si="0"/>
        <v>12.515151515151516</v>
      </c>
      <c r="D67" s="7">
        <v>103.25</v>
      </c>
      <c r="E67" t="s">
        <v>50</v>
      </c>
      <c r="F67" t="s">
        <v>166</v>
      </c>
    </row>
    <row r="68" spans="1:6">
      <c r="C68" s="6">
        <f t="shared" si="0"/>
        <v>4.2424242424242422</v>
      </c>
      <c r="D68" s="7">
        <v>35</v>
      </c>
      <c r="E68" t="s">
        <v>56</v>
      </c>
      <c r="F68" t="s">
        <v>167</v>
      </c>
    </row>
    <row r="69" spans="1:6">
      <c r="C69" s="6">
        <f t="shared" si="0"/>
        <v>24.242424242424242</v>
      </c>
      <c r="D69" s="7">
        <v>200</v>
      </c>
      <c r="E69" t="s">
        <v>13</v>
      </c>
      <c r="F69" t="s">
        <v>170</v>
      </c>
    </row>
    <row r="70" spans="1:6">
      <c r="A70" s="1">
        <v>40077</v>
      </c>
      <c r="B70" s="6">
        <f>SUM(C70:C73)</f>
        <v>45.036363636363632</v>
      </c>
      <c r="C70" s="6">
        <f t="shared" ref="C70:C133" si="3">IF(D70="","",D70/$B$3)</f>
        <v>18.787878787878789</v>
      </c>
      <c r="D70" s="7">
        <v>155</v>
      </c>
      <c r="E70" t="s">
        <v>16</v>
      </c>
      <c r="F70" t="s">
        <v>34</v>
      </c>
    </row>
    <row r="71" spans="1:6">
      <c r="C71" s="6">
        <f t="shared" si="3"/>
        <v>0.84848484848484851</v>
      </c>
      <c r="D71" s="7">
        <v>7</v>
      </c>
      <c r="E71" t="s">
        <v>56</v>
      </c>
      <c r="F71" t="s">
        <v>168</v>
      </c>
    </row>
    <row r="72" spans="1:6">
      <c r="C72" s="6">
        <f t="shared" si="3"/>
        <v>1.1575757575757577</v>
      </c>
      <c r="D72" s="7">
        <v>9.5500000000000007</v>
      </c>
      <c r="E72" t="s">
        <v>56</v>
      </c>
      <c r="F72" t="s">
        <v>163</v>
      </c>
    </row>
    <row r="73" spans="1:6">
      <c r="C73" s="6">
        <f t="shared" si="3"/>
        <v>24.242424242424242</v>
      </c>
      <c r="D73" s="7">
        <v>200</v>
      </c>
      <c r="E73" t="s">
        <v>13</v>
      </c>
      <c r="F73" t="s">
        <v>170</v>
      </c>
    </row>
    <row r="74" spans="1:6">
      <c r="A74" s="1">
        <v>40078</v>
      </c>
      <c r="B74" s="6">
        <f>SUM(C74:C81)</f>
        <v>106.43515151515153</v>
      </c>
      <c r="C74" s="6">
        <f t="shared" si="3"/>
        <v>13.333333333333334</v>
      </c>
      <c r="D74" s="7">
        <v>110</v>
      </c>
      <c r="E74" t="s">
        <v>16</v>
      </c>
      <c r="F74" t="s">
        <v>34</v>
      </c>
    </row>
    <row r="75" spans="1:6">
      <c r="C75" s="6">
        <f t="shared" si="3"/>
        <v>1.696969696969697</v>
      </c>
      <c r="D75" s="7">
        <v>14</v>
      </c>
      <c r="E75" t="s">
        <v>56</v>
      </c>
      <c r="F75" t="s">
        <v>167</v>
      </c>
    </row>
    <row r="76" spans="1:6">
      <c r="C76" s="6">
        <f t="shared" si="3"/>
        <v>4.7272727272727275</v>
      </c>
      <c r="D76" s="7">
        <v>39</v>
      </c>
      <c r="E76" t="s">
        <v>17</v>
      </c>
      <c r="F76" t="s">
        <v>122</v>
      </c>
    </row>
    <row r="77" spans="1:6">
      <c r="C77" s="6">
        <f t="shared" si="3"/>
        <v>9.0909090909090917</v>
      </c>
      <c r="D77" s="7">
        <v>75</v>
      </c>
      <c r="E77" t="s">
        <v>37</v>
      </c>
    </row>
    <row r="78" spans="1:6">
      <c r="C78" s="6">
        <f t="shared" si="3"/>
        <v>41.829090909090908</v>
      </c>
      <c r="D78" s="7">
        <v>345.09</v>
      </c>
      <c r="E78" t="s">
        <v>12</v>
      </c>
    </row>
    <row r="79" spans="1:6">
      <c r="C79" s="6">
        <f t="shared" si="3"/>
        <v>18.181818181818183</v>
      </c>
      <c r="D79" s="7">
        <v>150</v>
      </c>
      <c r="E79" t="s">
        <v>13</v>
      </c>
      <c r="F79" t="s">
        <v>169</v>
      </c>
    </row>
    <row r="80" spans="1:6">
      <c r="C80" s="6">
        <f t="shared" si="3"/>
        <v>6.666666666666667</v>
      </c>
      <c r="D80" s="7">
        <v>55</v>
      </c>
      <c r="E80" t="s">
        <v>16</v>
      </c>
      <c r="F80" t="s">
        <v>36</v>
      </c>
    </row>
    <row r="81" spans="1:6">
      <c r="C81" s="6">
        <f t="shared" si="3"/>
        <v>10.909090909090908</v>
      </c>
      <c r="D81" s="7">
        <v>90</v>
      </c>
      <c r="E81" t="s">
        <v>14</v>
      </c>
    </row>
    <row r="82" spans="1:6">
      <c r="A82" s="1">
        <v>40079</v>
      </c>
      <c r="B82" s="6">
        <f>SUM(C82:C92)</f>
        <v>145.69696969696972</v>
      </c>
      <c r="C82" s="6">
        <f t="shared" si="3"/>
        <v>8.4848484848484844</v>
      </c>
      <c r="D82" s="7">
        <v>70</v>
      </c>
      <c r="E82" t="s">
        <v>16</v>
      </c>
      <c r="F82" t="s">
        <v>33</v>
      </c>
    </row>
    <row r="83" spans="1:6">
      <c r="C83" s="6">
        <f t="shared" si="3"/>
        <v>88</v>
      </c>
      <c r="D83" s="7">
        <v>726</v>
      </c>
      <c r="E83" t="s">
        <v>50</v>
      </c>
      <c r="F83" t="s">
        <v>173</v>
      </c>
    </row>
    <row r="84" spans="1:6">
      <c r="C84" s="6">
        <f t="shared" si="3"/>
        <v>3.0303030303030303</v>
      </c>
      <c r="D84" s="7">
        <v>25</v>
      </c>
      <c r="E84" t="s">
        <v>16</v>
      </c>
      <c r="F84" t="s">
        <v>174</v>
      </c>
    </row>
    <row r="85" spans="1:6">
      <c r="C85" s="6">
        <f t="shared" si="3"/>
        <v>2.4242424242424243</v>
      </c>
      <c r="D85" s="7">
        <v>20</v>
      </c>
      <c r="E85" t="s">
        <v>14</v>
      </c>
      <c r="F85" t="s">
        <v>150</v>
      </c>
    </row>
    <row r="86" spans="1:6">
      <c r="C86" s="6">
        <f t="shared" si="3"/>
        <v>12.121212121212121</v>
      </c>
      <c r="D86" s="7">
        <v>100</v>
      </c>
      <c r="E86" t="s">
        <v>40</v>
      </c>
      <c r="F86" t="s">
        <v>175</v>
      </c>
    </row>
    <row r="87" spans="1:6">
      <c r="C87" s="6">
        <f t="shared" si="3"/>
        <v>1.2121212121212122</v>
      </c>
      <c r="D87" s="7">
        <v>10</v>
      </c>
      <c r="E87" t="s">
        <v>14</v>
      </c>
      <c r="F87" t="s">
        <v>176</v>
      </c>
    </row>
    <row r="88" spans="1:6">
      <c r="C88" s="6">
        <f t="shared" si="3"/>
        <v>0.60606060606060608</v>
      </c>
      <c r="D88" s="7">
        <v>5</v>
      </c>
      <c r="E88" t="s">
        <v>40</v>
      </c>
      <c r="F88" t="s">
        <v>177</v>
      </c>
    </row>
    <row r="89" spans="1:6">
      <c r="C89" s="6">
        <f t="shared" si="3"/>
        <v>0.72727272727272729</v>
      </c>
      <c r="D89" s="7">
        <v>6</v>
      </c>
      <c r="E89" t="s">
        <v>17</v>
      </c>
      <c r="F89" t="s">
        <v>137</v>
      </c>
    </row>
    <row r="90" spans="1:6">
      <c r="C90" s="6">
        <f t="shared" si="3"/>
        <v>9.6969696969696972</v>
      </c>
      <c r="D90" s="7">
        <v>80</v>
      </c>
      <c r="E90" t="s">
        <v>16</v>
      </c>
      <c r="F90" t="s">
        <v>36</v>
      </c>
    </row>
    <row r="91" spans="1:6">
      <c r="C91" s="6">
        <f t="shared" si="3"/>
        <v>18.181818181818183</v>
      </c>
      <c r="D91" s="7">
        <v>150</v>
      </c>
      <c r="E91" t="s">
        <v>13</v>
      </c>
      <c r="F91" t="s">
        <v>169</v>
      </c>
    </row>
    <row r="92" spans="1:6">
      <c r="C92" s="6">
        <f t="shared" si="3"/>
        <v>1.2121212121212122</v>
      </c>
      <c r="D92" s="7">
        <v>10</v>
      </c>
      <c r="E92" t="s">
        <v>14</v>
      </c>
      <c r="F92" t="s">
        <v>43</v>
      </c>
    </row>
    <row r="93" spans="1:6">
      <c r="A93" s="1">
        <v>40080</v>
      </c>
      <c r="B93" s="6">
        <f>SUM(C93:C98)</f>
        <v>71.51515151515153</v>
      </c>
      <c r="C93" s="6">
        <f t="shared" si="3"/>
        <v>7.2727272727272725</v>
      </c>
      <c r="D93" s="7">
        <v>60</v>
      </c>
      <c r="E93" t="s">
        <v>16</v>
      </c>
      <c r="F93" t="s">
        <v>33</v>
      </c>
    </row>
    <row r="94" spans="1:6">
      <c r="C94" s="6">
        <f t="shared" si="3"/>
        <v>1.2121212121212122</v>
      </c>
      <c r="D94" s="7">
        <v>10</v>
      </c>
      <c r="E94" t="s">
        <v>56</v>
      </c>
      <c r="F94" t="s">
        <v>212</v>
      </c>
    </row>
    <row r="95" spans="1:6">
      <c r="C95" s="6">
        <f t="shared" si="3"/>
        <v>16.363636363636363</v>
      </c>
      <c r="D95" s="7">
        <v>135</v>
      </c>
      <c r="E95" t="s">
        <v>16</v>
      </c>
      <c r="F95" t="s">
        <v>34</v>
      </c>
    </row>
    <row r="96" spans="1:6">
      <c r="C96" s="6">
        <f t="shared" si="3"/>
        <v>27.272727272727273</v>
      </c>
      <c r="D96" s="7">
        <v>225</v>
      </c>
      <c r="E96" t="s">
        <v>16</v>
      </c>
      <c r="F96" t="s">
        <v>178</v>
      </c>
    </row>
    <row r="97" spans="1:6">
      <c r="C97" s="6">
        <f t="shared" si="3"/>
        <v>18.181818181818183</v>
      </c>
      <c r="D97" s="7">
        <v>150</v>
      </c>
      <c r="E97" t="s">
        <v>13</v>
      </c>
      <c r="F97" t="s">
        <v>169</v>
      </c>
    </row>
    <row r="98" spans="1:6">
      <c r="C98" s="6">
        <f t="shared" si="3"/>
        <v>1.2121212121212122</v>
      </c>
      <c r="D98" s="7">
        <v>10</v>
      </c>
      <c r="E98" t="s">
        <v>14</v>
      </c>
      <c r="F98" t="s">
        <v>43</v>
      </c>
    </row>
    <row r="99" spans="1:6">
      <c r="A99" s="1">
        <v>40081</v>
      </c>
      <c r="B99" s="6">
        <f>SUM(C99:C101)</f>
        <v>21.575757575757578</v>
      </c>
      <c r="C99" s="6">
        <f t="shared" si="3"/>
        <v>13.333333333333334</v>
      </c>
      <c r="D99" s="7">
        <v>110</v>
      </c>
      <c r="E99" t="s">
        <v>16</v>
      </c>
      <c r="F99" t="s">
        <v>274</v>
      </c>
    </row>
    <row r="100" spans="1:6">
      <c r="C100" s="6">
        <f t="shared" si="3"/>
        <v>5.8181818181818183</v>
      </c>
      <c r="D100" s="7">
        <v>48</v>
      </c>
      <c r="E100" t="s">
        <v>14</v>
      </c>
      <c r="F100" t="s">
        <v>43</v>
      </c>
    </row>
    <row r="101" spans="1:6">
      <c r="C101" s="6">
        <f t="shared" si="3"/>
        <v>2.4242424242424243</v>
      </c>
      <c r="D101" s="7">
        <v>20</v>
      </c>
      <c r="E101" t="s">
        <v>895</v>
      </c>
      <c r="F101" t="s">
        <v>909</v>
      </c>
    </row>
    <row r="102" spans="1:6">
      <c r="C102" s="6" t="str">
        <f t="shared" si="3"/>
        <v/>
      </c>
      <c r="D102" s="7"/>
    </row>
    <row r="103" spans="1:6">
      <c r="C103" s="6" t="str">
        <f t="shared" si="3"/>
        <v/>
      </c>
      <c r="D103" s="7"/>
    </row>
    <row r="104" spans="1:6">
      <c r="C104" s="6" t="str">
        <f t="shared" si="3"/>
        <v/>
      </c>
      <c r="D104" s="7"/>
    </row>
    <row r="105" spans="1:6">
      <c r="C105" s="6" t="str">
        <f t="shared" si="3"/>
        <v/>
      </c>
      <c r="D105" s="7"/>
    </row>
    <row r="106" spans="1:6">
      <c r="C106" s="6" t="str">
        <f t="shared" si="3"/>
        <v/>
      </c>
      <c r="D106" s="7"/>
    </row>
    <row r="107" spans="1:6">
      <c r="C107" s="6" t="str">
        <f t="shared" si="3"/>
        <v/>
      </c>
      <c r="D107" s="7"/>
    </row>
    <row r="108" spans="1:6">
      <c r="C108" s="6" t="str">
        <f t="shared" si="3"/>
        <v/>
      </c>
      <c r="D108" s="7"/>
    </row>
    <row r="109" spans="1:6">
      <c r="C109" s="6" t="str">
        <f t="shared" si="3"/>
        <v/>
      </c>
      <c r="D109" s="7"/>
    </row>
    <row r="110" spans="1:6">
      <c r="C110" s="6" t="str">
        <f t="shared" si="3"/>
        <v/>
      </c>
      <c r="D110" s="7"/>
    </row>
    <row r="111" spans="1:6">
      <c r="C111" s="6" t="str">
        <f t="shared" si="3"/>
        <v/>
      </c>
      <c r="D111" s="7"/>
    </row>
    <row r="112" spans="1:6">
      <c r="C112" s="6" t="str">
        <f t="shared" si="3"/>
        <v/>
      </c>
      <c r="D112" s="7"/>
    </row>
    <row r="113" spans="3:4">
      <c r="C113" s="6" t="str">
        <f t="shared" si="3"/>
        <v/>
      </c>
      <c r="D113" s="7"/>
    </row>
    <row r="114" spans="3:4">
      <c r="C114" s="6" t="str">
        <f t="shared" si="3"/>
        <v/>
      </c>
      <c r="D114" s="7"/>
    </row>
    <row r="115" spans="3:4">
      <c r="C115" s="6" t="str">
        <f t="shared" si="3"/>
        <v/>
      </c>
      <c r="D115" s="7"/>
    </row>
    <row r="116" spans="3:4">
      <c r="C116" s="6" t="str">
        <f t="shared" si="3"/>
        <v/>
      </c>
      <c r="D116" s="7"/>
    </row>
    <row r="117" spans="3:4">
      <c r="C117" s="6" t="str">
        <f t="shared" si="3"/>
        <v/>
      </c>
      <c r="D117" s="7"/>
    </row>
    <row r="118" spans="3:4">
      <c r="C118" s="6" t="str">
        <f t="shared" si="3"/>
        <v/>
      </c>
      <c r="D118" s="7"/>
    </row>
    <row r="119" spans="3:4">
      <c r="C119" s="6" t="str">
        <f t="shared" si="3"/>
        <v/>
      </c>
      <c r="D119" s="7"/>
    </row>
    <row r="120" spans="3:4">
      <c r="C120" s="6" t="str">
        <f t="shared" si="3"/>
        <v/>
      </c>
      <c r="D120" s="7"/>
    </row>
    <row r="121" spans="3:4">
      <c r="C121" s="6" t="str">
        <f t="shared" si="3"/>
        <v/>
      </c>
      <c r="D121" s="7"/>
    </row>
    <row r="122" spans="3:4">
      <c r="C122" s="6" t="str">
        <f t="shared" si="3"/>
        <v/>
      </c>
      <c r="D122" s="7"/>
    </row>
    <row r="123" spans="3:4">
      <c r="C123" s="6" t="str">
        <f t="shared" si="3"/>
        <v/>
      </c>
      <c r="D123" s="7"/>
    </row>
    <row r="124" spans="3:4">
      <c r="C124" s="6" t="str">
        <f t="shared" si="3"/>
        <v/>
      </c>
      <c r="D124" s="7"/>
    </row>
    <row r="125" spans="3:4">
      <c r="C125" s="6" t="str">
        <f t="shared" si="3"/>
        <v/>
      </c>
      <c r="D125" s="7"/>
    </row>
    <row r="126" spans="3:4">
      <c r="C126" s="6" t="str">
        <f t="shared" si="3"/>
        <v/>
      </c>
      <c r="D126" s="7"/>
    </row>
    <row r="127" spans="3:4">
      <c r="C127" s="6" t="str">
        <f t="shared" si="3"/>
        <v/>
      </c>
      <c r="D127" s="7"/>
    </row>
    <row r="128" spans="3:4">
      <c r="C128" s="6" t="str">
        <f t="shared" si="3"/>
        <v/>
      </c>
      <c r="D128" s="7"/>
    </row>
    <row r="129" spans="3:4">
      <c r="C129" s="6" t="str">
        <f t="shared" si="3"/>
        <v/>
      </c>
      <c r="D129" s="7"/>
    </row>
    <row r="130" spans="3:4">
      <c r="C130" s="6" t="str">
        <f t="shared" si="3"/>
        <v/>
      </c>
      <c r="D130" s="7"/>
    </row>
    <row r="131" spans="3:4">
      <c r="C131" s="6" t="str">
        <f t="shared" si="3"/>
        <v/>
      </c>
      <c r="D131" s="7"/>
    </row>
    <row r="132" spans="3:4">
      <c r="C132" s="6" t="str">
        <f t="shared" si="3"/>
        <v/>
      </c>
      <c r="D132" s="7"/>
    </row>
    <row r="133" spans="3:4">
      <c r="C133" s="6" t="str">
        <f t="shared" si="3"/>
        <v/>
      </c>
      <c r="D133" s="7"/>
    </row>
    <row r="134" spans="3:4">
      <c r="C134" s="6" t="str">
        <f t="shared" ref="C134:C197" si="4">IF(D134="","",D134/$B$3)</f>
        <v/>
      </c>
      <c r="D134" s="7"/>
    </row>
    <row r="135" spans="3:4">
      <c r="C135" s="6" t="str">
        <f t="shared" si="4"/>
        <v/>
      </c>
      <c r="D135" s="7"/>
    </row>
    <row r="136" spans="3:4">
      <c r="C136" s="6" t="str">
        <f t="shared" si="4"/>
        <v/>
      </c>
      <c r="D136" s="7"/>
    </row>
    <row r="137" spans="3:4">
      <c r="C137" s="6" t="str">
        <f t="shared" si="4"/>
        <v/>
      </c>
      <c r="D137" s="7"/>
    </row>
    <row r="138" spans="3:4">
      <c r="C138" s="6" t="str">
        <f t="shared" si="4"/>
        <v/>
      </c>
      <c r="D138" s="7"/>
    </row>
    <row r="139" spans="3:4">
      <c r="C139" s="6" t="str">
        <f t="shared" si="4"/>
        <v/>
      </c>
      <c r="D139" s="7"/>
    </row>
    <row r="140" spans="3:4">
      <c r="C140" s="6" t="str">
        <f t="shared" si="4"/>
        <v/>
      </c>
      <c r="D140" s="7"/>
    </row>
    <row r="141" spans="3:4">
      <c r="C141" s="6" t="str">
        <f t="shared" si="4"/>
        <v/>
      </c>
      <c r="D141" s="7"/>
    </row>
    <row r="142" spans="3:4">
      <c r="C142" s="6" t="str">
        <f t="shared" si="4"/>
        <v/>
      </c>
      <c r="D142" s="7"/>
    </row>
    <row r="143" spans="3:4">
      <c r="C143" s="6" t="str">
        <f t="shared" si="4"/>
        <v/>
      </c>
      <c r="D143" s="7"/>
    </row>
    <row r="144" spans="3:4">
      <c r="C144" s="6" t="str">
        <f t="shared" si="4"/>
        <v/>
      </c>
      <c r="D144" s="7"/>
    </row>
    <row r="145" spans="3:4">
      <c r="C145" s="6" t="str">
        <f t="shared" si="4"/>
        <v/>
      </c>
      <c r="D145" s="7"/>
    </row>
    <row r="146" spans="3:4">
      <c r="C146" s="6" t="str">
        <f t="shared" si="4"/>
        <v/>
      </c>
      <c r="D146" s="7"/>
    </row>
    <row r="147" spans="3:4">
      <c r="C147" s="6" t="str">
        <f t="shared" si="4"/>
        <v/>
      </c>
      <c r="D147" s="7"/>
    </row>
    <row r="148" spans="3:4">
      <c r="C148" s="6" t="str">
        <f t="shared" si="4"/>
        <v/>
      </c>
      <c r="D148" s="7"/>
    </row>
    <row r="149" spans="3:4">
      <c r="C149" s="6" t="str">
        <f t="shared" si="4"/>
        <v/>
      </c>
      <c r="D149" s="7"/>
    </row>
    <row r="150" spans="3:4">
      <c r="C150" s="6" t="str">
        <f t="shared" si="4"/>
        <v/>
      </c>
      <c r="D150" s="7"/>
    </row>
    <row r="151" spans="3:4">
      <c r="C151" s="6" t="str">
        <f t="shared" si="4"/>
        <v/>
      </c>
      <c r="D151" s="7"/>
    </row>
    <row r="152" spans="3:4">
      <c r="C152" s="6" t="str">
        <f t="shared" si="4"/>
        <v/>
      </c>
      <c r="D152" s="7"/>
    </row>
    <row r="153" spans="3:4">
      <c r="C153" s="6" t="str">
        <f t="shared" si="4"/>
        <v/>
      </c>
      <c r="D153" s="7"/>
    </row>
    <row r="154" spans="3:4">
      <c r="C154" s="6" t="str">
        <f t="shared" si="4"/>
        <v/>
      </c>
      <c r="D154" s="7"/>
    </row>
    <row r="155" spans="3:4">
      <c r="C155" s="6" t="str">
        <f t="shared" si="4"/>
        <v/>
      </c>
      <c r="D155" s="7"/>
    </row>
    <row r="156" spans="3:4">
      <c r="C156" s="6" t="str">
        <f t="shared" si="4"/>
        <v/>
      </c>
      <c r="D156" s="7"/>
    </row>
    <row r="157" spans="3:4">
      <c r="C157" s="6" t="str">
        <f t="shared" si="4"/>
        <v/>
      </c>
      <c r="D157" s="7"/>
    </row>
    <row r="158" spans="3:4">
      <c r="C158" s="6" t="str">
        <f t="shared" si="4"/>
        <v/>
      </c>
      <c r="D158" s="7"/>
    </row>
    <row r="159" spans="3:4">
      <c r="C159" s="6" t="str">
        <f t="shared" si="4"/>
        <v/>
      </c>
      <c r="D159" s="7"/>
    </row>
    <row r="160" spans="3:4">
      <c r="C160" s="6" t="str">
        <f t="shared" si="4"/>
        <v/>
      </c>
      <c r="D160" s="7"/>
    </row>
    <row r="161" spans="3:4">
      <c r="C161" s="6" t="str">
        <f t="shared" si="4"/>
        <v/>
      </c>
      <c r="D161" s="7"/>
    </row>
    <row r="162" spans="3:4">
      <c r="C162" s="6" t="str">
        <f t="shared" si="4"/>
        <v/>
      </c>
      <c r="D162" s="7"/>
    </row>
    <row r="163" spans="3:4">
      <c r="C163" s="6" t="str">
        <f t="shared" si="4"/>
        <v/>
      </c>
      <c r="D163" s="7"/>
    </row>
    <row r="164" spans="3:4">
      <c r="C164" s="6" t="str">
        <f t="shared" si="4"/>
        <v/>
      </c>
      <c r="D164" s="7"/>
    </row>
    <row r="165" spans="3:4">
      <c r="C165" s="6" t="str">
        <f t="shared" si="4"/>
        <v/>
      </c>
      <c r="D165" s="7"/>
    </row>
    <row r="166" spans="3:4">
      <c r="C166" s="6" t="str">
        <f t="shared" si="4"/>
        <v/>
      </c>
      <c r="D166" s="7"/>
    </row>
    <row r="167" spans="3:4">
      <c r="C167" s="6" t="str">
        <f t="shared" si="4"/>
        <v/>
      </c>
      <c r="D167" s="7"/>
    </row>
    <row r="168" spans="3:4">
      <c r="C168" s="6" t="str">
        <f t="shared" si="4"/>
        <v/>
      </c>
      <c r="D168" s="7"/>
    </row>
    <row r="169" spans="3:4">
      <c r="C169" s="6" t="str">
        <f t="shared" si="4"/>
        <v/>
      </c>
      <c r="D169" s="7"/>
    </row>
    <row r="170" spans="3:4">
      <c r="C170" s="6" t="str">
        <f t="shared" si="4"/>
        <v/>
      </c>
      <c r="D170" s="7"/>
    </row>
    <row r="171" spans="3:4">
      <c r="C171" s="6" t="str">
        <f t="shared" si="4"/>
        <v/>
      </c>
      <c r="D171" s="7"/>
    </row>
    <row r="172" spans="3:4">
      <c r="C172" s="6" t="str">
        <f t="shared" si="4"/>
        <v/>
      </c>
      <c r="D172" s="7"/>
    </row>
    <row r="173" spans="3:4">
      <c r="C173" s="6" t="str">
        <f t="shared" si="4"/>
        <v/>
      </c>
      <c r="D173" s="7"/>
    </row>
    <row r="174" spans="3:4">
      <c r="C174" s="6" t="str">
        <f t="shared" si="4"/>
        <v/>
      </c>
      <c r="D174" s="7"/>
    </row>
    <row r="175" spans="3:4">
      <c r="C175" s="6" t="str">
        <f t="shared" si="4"/>
        <v/>
      </c>
      <c r="D175" s="7"/>
    </row>
    <row r="176" spans="3:4">
      <c r="C176" s="6" t="str">
        <f t="shared" si="4"/>
        <v/>
      </c>
      <c r="D176" s="7"/>
    </row>
    <row r="177" spans="3:4">
      <c r="C177" s="6" t="str">
        <f t="shared" si="4"/>
        <v/>
      </c>
      <c r="D177" s="7"/>
    </row>
    <row r="178" spans="3:4">
      <c r="C178" s="6" t="str">
        <f t="shared" si="4"/>
        <v/>
      </c>
      <c r="D178" s="7"/>
    </row>
    <row r="179" spans="3:4">
      <c r="C179" s="6" t="str">
        <f t="shared" si="4"/>
        <v/>
      </c>
      <c r="D179" s="7"/>
    </row>
    <row r="180" spans="3:4">
      <c r="C180" s="6" t="str">
        <f t="shared" si="4"/>
        <v/>
      </c>
      <c r="D180" s="7"/>
    </row>
    <row r="181" spans="3:4">
      <c r="C181" s="6" t="str">
        <f t="shared" si="4"/>
        <v/>
      </c>
      <c r="D181" s="7"/>
    </row>
    <row r="182" spans="3:4">
      <c r="C182" s="6" t="str">
        <f t="shared" si="4"/>
        <v/>
      </c>
      <c r="D182" s="7"/>
    </row>
    <row r="183" spans="3:4">
      <c r="C183" s="6" t="str">
        <f t="shared" si="4"/>
        <v/>
      </c>
      <c r="D183" s="7"/>
    </row>
    <row r="184" spans="3:4">
      <c r="C184" s="6" t="str">
        <f t="shared" si="4"/>
        <v/>
      </c>
      <c r="D184" s="7"/>
    </row>
    <row r="185" spans="3:4">
      <c r="C185" s="6" t="str">
        <f t="shared" si="4"/>
        <v/>
      </c>
      <c r="D185" s="7"/>
    </row>
    <row r="186" spans="3:4">
      <c r="C186" s="6" t="str">
        <f t="shared" si="4"/>
        <v/>
      </c>
      <c r="D186" s="7"/>
    </row>
    <row r="187" spans="3:4">
      <c r="C187" s="6" t="str">
        <f t="shared" si="4"/>
        <v/>
      </c>
      <c r="D187" s="7"/>
    </row>
    <row r="188" spans="3:4">
      <c r="C188" s="6" t="str">
        <f t="shared" si="4"/>
        <v/>
      </c>
      <c r="D188" s="7"/>
    </row>
    <row r="189" spans="3:4">
      <c r="C189" s="6" t="str">
        <f t="shared" si="4"/>
        <v/>
      </c>
      <c r="D189" s="7"/>
    </row>
    <row r="190" spans="3:4">
      <c r="C190" s="6" t="str">
        <f t="shared" si="4"/>
        <v/>
      </c>
      <c r="D190" s="7"/>
    </row>
    <row r="191" spans="3:4">
      <c r="C191" s="6" t="str">
        <f t="shared" si="4"/>
        <v/>
      </c>
      <c r="D191" s="7"/>
    </row>
    <row r="192" spans="3:4">
      <c r="C192" s="6" t="str">
        <f t="shared" si="4"/>
        <v/>
      </c>
      <c r="D192" s="7"/>
    </row>
    <row r="193" spans="3:4">
      <c r="C193" s="6" t="str">
        <f t="shared" si="4"/>
        <v/>
      </c>
      <c r="D193" s="7"/>
    </row>
    <row r="194" spans="3:4">
      <c r="C194" s="6" t="str">
        <f t="shared" si="4"/>
        <v/>
      </c>
      <c r="D194" s="7"/>
    </row>
    <row r="195" spans="3:4">
      <c r="C195" s="6" t="str">
        <f t="shared" si="4"/>
        <v/>
      </c>
      <c r="D195" s="7"/>
    </row>
    <row r="196" spans="3:4">
      <c r="C196" s="6" t="str">
        <f t="shared" si="4"/>
        <v/>
      </c>
      <c r="D196" s="7"/>
    </row>
    <row r="197" spans="3:4">
      <c r="C197" s="6" t="str">
        <f t="shared" si="4"/>
        <v/>
      </c>
      <c r="D197" s="7"/>
    </row>
    <row r="198" spans="3:4">
      <c r="C198" s="6" t="str">
        <f t="shared" ref="C198:C242" si="5">IF(D198="","",D198/$B$3)</f>
        <v/>
      </c>
      <c r="D198" s="7"/>
    </row>
    <row r="199" spans="3:4">
      <c r="C199" s="6" t="str">
        <f t="shared" si="5"/>
        <v/>
      </c>
      <c r="D199" s="7"/>
    </row>
    <row r="200" spans="3:4">
      <c r="C200" s="6" t="str">
        <f t="shared" si="5"/>
        <v/>
      </c>
      <c r="D200" s="7"/>
    </row>
    <row r="201" spans="3:4">
      <c r="C201" s="6" t="str">
        <f t="shared" si="5"/>
        <v/>
      </c>
      <c r="D201" s="7"/>
    </row>
    <row r="202" spans="3:4">
      <c r="C202" s="6" t="str">
        <f t="shared" si="5"/>
        <v/>
      </c>
      <c r="D202" s="7"/>
    </row>
    <row r="203" spans="3:4">
      <c r="C203" s="6" t="str">
        <f t="shared" si="5"/>
        <v/>
      </c>
      <c r="D203" s="7"/>
    </row>
    <row r="204" spans="3:4">
      <c r="C204" s="6" t="str">
        <f t="shared" si="5"/>
        <v/>
      </c>
      <c r="D204" s="7"/>
    </row>
    <row r="205" spans="3:4">
      <c r="C205" s="6" t="str">
        <f t="shared" si="5"/>
        <v/>
      </c>
      <c r="D205" s="7"/>
    </row>
    <row r="206" spans="3:4">
      <c r="C206" s="6" t="str">
        <f t="shared" si="5"/>
        <v/>
      </c>
      <c r="D206" s="7"/>
    </row>
    <row r="207" spans="3:4">
      <c r="C207" s="6" t="str">
        <f t="shared" si="5"/>
        <v/>
      </c>
      <c r="D207" s="7"/>
    </row>
    <row r="208" spans="3:4">
      <c r="C208" s="6" t="str">
        <f t="shared" si="5"/>
        <v/>
      </c>
      <c r="D208" s="7"/>
    </row>
    <row r="209" spans="3:4">
      <c r="C209" s="6" t="str">
        <f t="shared" si="5"/>
        <v/>
      </c>
      <c r="D209" s="7"/>
    </row>
    <row r="210" spans="3:4">
      <c r="C210" s="6" t="str">
        <f t="shared" si="5"/>
        <v/>
      </c>
      <c r="D210" s="7"/>
    </row>
    <row r="211" spans="3:4">
      <c r="C211" s="6" t="str">
        <f t="shared" si="5"/>
        <v/>
      </c>
      <c r="D211" s="7"/>
    </row>
    <row r="212" spans="3:4">
      <c r="C212" s="6" t="str">
        <f t="shared" si="5"/>
        <v/>
      </c>
      <c r="D212" s="7"/>
    </row>
    <row r="213" spans="3:4">
      <c r="C213" s="6" t="str">
        <f t="shared" si="5"/>
        <v/>
      </c>
      <c r="D213" s="7"/>
    </row>
    <row r="214" spans="3:4">
      <c r="C214" s="6" t="str">
        <f t="shared" si="5"/>
        <v/>
      </c>
      <c r="D214" s="7"/>
    </row>
    <row r="215" spans="3:4">
      <c r="C215" s="6" t="str">
        <f t="shared" si="5"/>
        <v/>
      </c>
      <c r="D215" s="7"/>
    </row>
    <row r="216" spans="3:4">
      <c r="C216" s="6" t="str">
        <f t="shared" si="5"/>
        <v/>
      </c>
      <c r="D216" s="7"/>
    </row>
    <row r="217" spans="3:4">
      <c r="C217" s="6" t="str">
        <f t="shared" si="5"/>
        <v/>
      </c>
      <c r="D217" s="7"/>
    </row>
    <row r="218" spans="3:4">
      <c r="C218" s="6" t="str">
        <f t="shared" si="5"/>
        <v/>
      </c>
      <c r="D218" s="7"/>
    </row>
    <row r="219" spans="3:4">
      <c r="C219" s="6" t="str">
        <f t="shared" si="5"/>
        <v/>
      </c>
      <c r="D219" s="7"/>
    </row>
    <row r="220" spans="3:4">
      <c r="C220" s="6" t="str">
        <f t="shared" si="5"/>
        <v/>
      </c>
      <c r="D220" s="7"/>
    </row>
    <row r="221" spans="3:4">
      <c r="C221" s="6" t="str">
        <f t="shared" si="5"/>
        <v/>
      </c>
      <c r="D221" s="7"/>
    </row>
    <row r="222" spans="3:4">
      <c r="C222" s="6" t="str">
        <f t="shared" si="5"/>
        <v/>
      </c>
      <c r="D222" s="7"/>
    </row>
    <row r="223" spans="3:4">
      <c r="C223" s="6" t="str">
        <f t="shared" si="5"/>
        <v/>
      </c>
      <c r="D223" s="7"/>
    </row>
    <row r="224" spans="3:4">
      <c r="C224" s="6" t="str">
        <f t="shared" si="5"/>
        <v/>
      </c>
      <c r="D224" s="7"/>
    </row>
    <row r="225" spans="3:3">
      <c r="C225" s="6" t="str">
        <f t="shared" si="5"/>
        <v/>
      </c>
    </row>
    <row r="226" spans="3:3">
      <c r="C226" s="6" t="str">
        <f t="shared" si="5"/>
        <v/>
      </c>
    </row>
    <row r="227" spans="3:3">
      <c r="C227" s="6" t="str">
        <f t="shared" si="5"/>
        <v/>
      </c>
    </row>
    <row r="228" spans="3:3">
      <c r="C228" s="6" t="str">
        <f t="shared" si="5"/>
        <v/>
      </c>
    </row>
    <row r="229" spans="3:3">
      <c r="C229" s="6" t="str">
        <f t="shared" si="5"/>
        <v/>
      </c>
    </row>
    <row r="230" spans="3:3">
      <c r="C230" s="6" t="str">
        <f t="shared" si="5"/>
        <v/>
      </c>
    </row>
    <row r="231" spans="3:3">
      <c r="C231" s="6" t="str">
        <f t="shared" si="5"/>
        <v/>
      </c>
    </row>
    <row r="232" spans="3:3">
      <c r="C232" s="6" t="str">
        <f t="shared" si="5"/>
        <v/>
      </c>
    </row>
    <row r="233" spans="3:3">
      <c r="C233" s="6" t="str">
        <f t="shared" si="5"/>
        <v/>
      </c>
    </row>
    <row r="234" spans="3:3">
      <c r="C234" s="6" t="str">
        <f t="shared" si="5"/>
        <v/>
      </c>
    </row>
    <row r="235" spans="3:3">
      <c r="C235" s="6" t="str">
        <f t="shared" si="5"/>
        <v/>
      </c>
    </row>
    <row r="236" spans="3:3">
      <c r="C236" s="6" t="str">
        <f t="shared" si="5"/>
        <v/>
      </c>
    </row>
    <row r="237" spans="3:3">
      <c r="C237" s="6" t="str">
        <f t="shared" si="5"/>
        <v/>
      </c>
    </row>
    <row r="238" spans="3:3">
      <c r="C238" s="6" t="str">
        <f t="shared" si="5"/>
        <v/>
      </c>
    </row>
    <row r="239" spans="3:3">
      <c r="C239" s="6" t="str">
        <f t="shared" si="5"/>
        <v/>
      </c>
    </row>
    <row r="240" spans="3:3">
      <c r="C240" s="6" t="str">
        <f t="shared" si="5"/>
        <v/>
      </c>
    </row>
    <row r="241" spans="3:3">
      <c r="C241" s="6" t="str">
        <f t="shared" si="5"/>
        <v/>
      </c>
    </row>
    <row r="242" spans="3:3">
      <c r="C242" s="6" t="str">
        <f t="shared" si="5"/>
        <v/>
      </c>
    </row>
  </sheetData>
  <mergeCells count="1">
    <mergeCell ref="H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42"/>
  <sheetViews>
    <sheetView workbookViewId="0">
      <selection activeCell="F34" sqref="F34"/>
    </sheetView>
  </sheetViews>
  <sheetFormatPr defaultRowHeight="15"/>
  <cols>
    <col min="1" max="1" width="18.5703125" style="1" bestFit="1" customWidth="1"/>
    <col min="2" max="2" width="18.5703125" style="1" customWidth="1"/>
    <col min="3" max="3" width="9.85546875" bestFit="1" customWidth="1"/>
    <col min="4" max="4" width="13.85546875" bestFit="1" customWidth="1"/>
    <col min="5" max="5" width="20.85546875" bestFit="1" customWidth="1"/>
    <col min="6" max="6" width="23.140625" bestFit="1" customWidth="1"/>
    <col min="8" max="8" width="20.85546875" bestFit="1" customWidth="1"/>
  </cols>
  <sheetData>
    <row r="1" spans="1:9">
      <c r="A1" s="2" t="s">
        <v>179</v>
      </c>
      <c r="B1" s="2"/>
    </row>
    <row r="2" spans="1:9">
      <c r="A2" s="1" t="s">
        <v>6</v>
      </c>
      <c r="D2" t="s">
        <v>498</v>
      </c>
      <c r="E2" s="11">
        <f>SUM(C6:C1000)</f>
        <v>511.81</v>
      </c>
    </row>
    <row r="3" spans="1:9">
      <c r="A3" s="1" t="s">
        <v>7</v>
      </c>
      <c r="B3" s="3">
        <v>1</v>
      </c>
      <c r="D3" s="14" t="s">
        <v>796</v>
      </c>
      <c r="E3" s="3">
        <v>7</v>
      </c>
    </row>
    <row r="4" spans="1:9">
      <c r="C4" s="3"/>
    </row>
    <row r="5" spans="1:9">
      <c r="A5" s="4" t="s">
        <v>0</v>
      </c>
      <c r="B5" s="13" t="s">
        <v>619</v>
      </c>
      <c r="C5" s="5" t="s">
        <v>1</v>
      </c>
      <c r="D5" s="5" t="s">
        <v>2</v>
      </c>
      <c r="E5" s="5" t="s">
        <v>3</v>
      </c>
      <c r="F5" s="5" t="s">
        <v>4</v>
      </c>
      <c r="H5" s="44" t="s">
        <v>790</v>
      </c>
      <c r="I5" s="44"/>
    </row>
    <row r="6" spans="1:9">
      <c r="A6" s="1">
        <v>40081</v>
      </c>
      <c r="B6" s="6">
        <f>SUM(C6:C8)</f>
        <v>6.6999999999999993</v>
      </c>
      <c r="C6" s="6">
        <v>0.1</v>
      </c>
      <c r="D6" s="7"/>
      <c r="E6" t="s">
        <v>17</v>
      </c>
      <c r="F6" t="s">
        <v>180</v>
      </c>
      <c r="H6" t="s">
        <v>40</v>
      </c>
      <c r="I6" s="6">
        <f t="shared" ref="I6:I13" si="0">SUMIF($E$6:$E$999,H6,$C$6:$C$999)</f>
        <v>34</v>
      </c>
    </row>
    <row r="7" spans="1:9">
      <c r="C7" s="6">
        <v>5</v>
      </c>
      <c r="E7" t="s">
        <v>13</v>
      </c>
      <c r="F7" t="s">
        <v>185</v>
      </c>
      <c r="H7" t="s">
        <v>895</v>
      </c>
      <c r="I7" s="6">
        <f t="shared" si="0"/>
        <v>0</v>
      </c>
    </row>
    <row r="8" spans="1:9">
      <c r="C8" s="6">
        <v>1.6</v>
      </c>
      <c r="E8" t="s">
        <v>14</v>
      </c>
      <c r="F8" t="s">
        <v>26</v>
      </c>
      <c r="H8" t="s">
        <v>14</v>
      </c>
      <c r="I8" s="6">
        <f t="shared" si="0"/>
        <v>51.35</v>
      </c>
    </row>
    <row r="9" spans="1:9">
      <c r="A9" s="1">
        <v>40082</v>
      </c>
      <c r="B9" s="6">
        <f>SUM(C9:C12)</f>
        <v>68.5</v>
      </c>
      <c r="C9" s="6">
        <v>13.5</v>
      </c>
      <c r="E9" t="s">
        <v>16</v>
      </c>
      <c r="F9" t="s">
        <v>33</v>
      </c>
      <c r="H9" t="s">
        <v>12</v>
      </c>
      <c r="I9" s="6">
        <f t="shared" si="0"/>
        <v>90.61</v>
      </c>
    </row>
    <row r="10" spans="1:9">
      <c r="C10" s="6">
        <v>25</v>
      </c>
      <c r="D10" s="7"/>
      <c r="E10" t="s">
        <v>40</v>
      </c>
      <c r="F10" t="s">
        <v>181</v>
      </c>
      <c r="H10" t="s">
        <v>15</v>
      </c>
      <c r="I10" s="6">
        <f t="shared" si="0"/>
        <v>70</v>
      </c>
    </row>
    <row r="11" spans="1:9">
      <c r="C11" s="6">
        <v>6</v>
      </c>
      <c r="D11" s="7"/>
      <c r="E11" t="s">
        <v>13</v>
      </c>
      <c r="F11" t="s">
        <v>185</v>
      </c>
      <c r="H11" t="s">
        <v>896</v>
      </c>
      <c r="I11" s="6">
        <f t="shared" si="0"/>
        <v>0</v>
      </c>
    </row>
    <row r="12" spans="1:9">
      <c r="C12" s="6">
        <v>24</v>
      </c>
      <c r="D12" s="7"/>
      <c r="E12" t="s">
        <v>16</v>
      </c>
      <c r="F12" t="s">
        <v>36</v>
      </c>
      <c r="H12" t="s">
        <v>37</v>
      </c>
      <c r="I12" s="6">
        <f t="shared" si="0"/>
        <v>0</v>
      </c>
    </row>
    <row r="13" spans="1:9">
      <c r="A13" s="1">
        <v>40083</v>
      </c>
      <c r="B13" s="6">
        <f>SUM(C13:C16)</f>
        <v>32.75</v>
      </c>
      <c r="C13" s="6">
        <v>6</v>
      </c>
      <c r="D13" s="7"/>
      <c r="E13" t="s">
        <v>13</v>
      </c>
      <c r="F13" t="s">
        <v>185</v>
      </c>
      <c r="H13" t="s">
        <v>13</v>
      </c>
      <c r="I13" s="6">
        <f t="shared" si="0"/>
        <v>92</v>
      </c>
    </row>
    <row r="14" spans="1:9">
      <c r="C14" s="6">
        <v>12</v>
      </c>
      <c r="D14" s="7"/>
      <c r="E14" t="s">
        <v>14</v>
      </c>
      <c r="F14" t="s">
        <v>26</v>
      </c>
      <c r="H14" t="s">
        <v>17</v>
      </c>
      <c r="I14" s="6">
        <f>SUMIF($E$6:$E$999,H14,$C$6:$C$999)</f>
        <v>0.85</v>
      </c>
    </row>
    <row r="15" spans="1:9">
      <c r="C15" s="6">
        <v>11</v>
      </c>
      <c r="D15" s="7"/>
      <c r="E15" t="s">
        <v>16</v>
      </c>
      <c r="F15" t="s">
        <v>36</v>
      </c>
      <c r="H15" t="s">
        <v>35</v>
      </c>
      <c r="I15" s="6">
        <f t="shared" ref="I15:I23" si="1">SUMIF($E$6:$E$999,H15,$C$6:$C$999)</f>
        <v>0</v>
      </c>
    </row>
    <row r="16" spans="1:9">
      <c r="C16" s="6">
        <v>3.75</v>
      </c>
      <c r="D16" s="7"/>
      <c r="E16" t="s">
        <v>14</v>
      </c>
      <c r="F16" t="s">
        <v>43</v>
      </c>
      <c r="H16" t="s">
        <v>16</v>
      </c>
      <c r="I16" s="6">
        <f t="shared" si="1"/>
        <v>126.5</v>
      </c>
    </row>
    <row r="17" spans="1:9">
      <c r="A17" s="1">
        <v>40084</v>
      </c>
      <c r="B17" s="6">
        <f>SUM(C17:C23)</f>
        <v>172</v>
      </c>
      <c r="C17" s="6">
        <v>9</v>
      </c>
      <c r="D17" s="7"/>
      <c r="E17" t="s">
        <v>16</v>
      </c>
      <c r="F17" t="s">
        <v>33</v>
      </c>
      <c r="H17" t="s">
        <v>277</v>
      </c>
      <c r="I17" s="6">
        <f t="shared" si="1"/>
        <v>0</v>
      </c>
    </row>
    <row r="18" spans="1:9">
      <c r="C18" s="6">
        <v>25</v>
      </c>
      <c r="D18" s="7"/>
      <c r="E18" t="s">
        <v>19</v>
      </c>
      <c r="F18" t="s">
        <v>182</v>
      </c>
      <c r="H18" t="s">
        <v>56</v>
      </c>
      <c r="I18" s="6">
        <f t="shared" si="1"/>
        <v>0</v>
      </c>
    </row>
    <row r="19" spans="1:9">
      <c r="C19" s="6">
        <v>12</v>
      </c>
      <c r="D19" s="7"/>
      <c r="E19" t="s">
        <v>50</v>
      </c>
      <c r="F19" t="s">
        <v>183</v>
      </c>
      <c r="H19" t="s">
        <v>50</v>
      </c>
      <c r="I19" s="6">
        <f t="shared" si="1"/>
        <v>12</v>
      </c>
    </row>
    <row r="20" spans="1:9">
      <c r="C20" s="6">
        <v>46</v>
      </c>
      <c r="D20" s="7"/>
      <c r="E20" t="s">
        <v>12</v>
      </c>
      <c r="H20" t="s">
        <v>19</v>
      </c>
      <c r="I20" s="6">
        <f t="shared" si="1"/>
        <v>25</v>
      </c>
    </row>
    <row r="21" spans="1:9">
      <c r="C21" s="6">
        <v>55</v>
      </c>
      <c r="D21" s="7"/>
      <c r="E21" t="s">
        <v>15</v>
      </c>
      <c r="H21" t="s">
        <v>18</v>
      </c>
      <c r="I21" s="6">
        <f t="shared" si="1"/>
        <v>0</v>
      </c>
    </row>
    <row r="22" spans="1:9">
      <c r="C22" s="6">
        <v>15</v>
      </c>
      <c r="D22" s="7"/>
      <c r="E22" t="s">
        <v>13</v>
      </c>
      <c r="F22" t="s">
        <v>184</v>
      </c>
      <c r="H22" t="s">
        <v>265</v>
      </c>
      <c r="I22" s="6">
        <f t="shared" si="1"/>
        <v>9.5</v>
      </c>
    </row>
    <row r="23" spans="1:9" ht="15.75" thickBot="1">
      <c r="C23" s="6">
        <v>10</v>
      </c>
      <c r="D23" s="7"/>
      <c r="E23" t="s">
        <v>16</v>
      </c>
      <c r="F23" t="s">
        <v>36</v>
      </c>
      <c r="H23" s="16" t="s">
        <v>897</v>
      </c>
      <c r="I23" s="17">
        <f t="shared" si="1"/>
        <v>0</v>
      </c>
    </row>
    <row r="24" spans="1:9">
      <c r="A24" s="1">
        <v>40085</v>
      </c>
      <c r="B24" s="6">
        <f>SUM(C24:C25)</f>
        <v>42</v>
      </c>
      <c r="C24" s="6">
        <v>15</v>
      </c>
      <c r="D24" s="7"/>
      <c r="E24" t="s">
        <v>13</v>
      </c>
      <c r="F24" t="s">
        <v>184</v>
      </c>
      <c r="H24" s="14" t="s">
        <v>504</v>
      </c>
      <c r="I24" s="6">
        <f>SUM(I6:I23)</f>
        <v>511.81</v>
      </c>
    </row>
    <row r="25" spans="1:9">
      <c r="C25" s="6">
        <v>27</v>
      </c>
      <c r="D25" s="7"/>
      <c r="E25" t="s">
        <v>16</v>
      </c>
      <c r="F25" t="s">
        <v>36</v>
      </c>
    </row>
    <row r="26" spans="1:9">
      <c r="A26" s="1">
        <v>40086</v>
      </c>
      <c r="B26" s="6">
        <f>SUM(C26:C28)</f>
        <v>56</v>
      </c>
      <c r="C26" s="6">
        <v>15</v>
      </c>
      <c r="D26" s="7"/>
      <c r="E26" t="s">
        <v>13</v>
      </c>
      <c r="F26" t="s">
        <v>184</v>
      </c>
    </row>
    <row r="27" spans="1:9">
      <c r="C27" s="6">
        <v>25</v>
      </c>
      <c r="D27" s="7"/>
      <c r="E27" t="s">
        <v>16</v>
      </c>
      <c r="F27" t="s">
        <v>36</v>
      </c>
    </row>
    <row r="28" spans="1:9">
      <c r="C28" s="6">
        <v>16</v>
      </c>
      <c r="D28" s="7"/>
      <c r="E28" t="s">
        <v>14</v>
      </c>
      <c r="F28" t="s">
        <v>26</v>
      </c>
    </row>
    <row r="29" spans="1:9">
      <c r="A29" s="1">
        <v>40087</v>
      </c>
      <c r="B29" s="6">
        <f>SUM(C29:C37)</f>
        <v>89.25</v>
      </c>
      <c r="C29" s="6">
        <v>15</v>
      </c>
      <c r="D29" s="7"/>
      <c r="E29" t="s">
        <v>15</v>
      </c>
    </row>
    <row r="30" spans="1:9">
      <c r="C30" s="6">
        <v>30</v>
      </c>
      <c r="D30" s="7"/>
      <c r="E30" t="s">
        <v>13</v>
      </c>
      <c r="F30" t="s">
        <v>186</v>
      </c>
    </row>
    <row r="31" spans="1:9">
      <c r="C31" s="6">
        <v>3</v>
      </c>
      <c r="D31" s="7"/>
      <c r="E31" t="s">
        <v>40</v>
      </c>
      <c r="F31" t="s">
        <v>187</v>
      </c>
    </row>
    <row r="32" spans="1:9">
      <c r="C32" s="6">
        <v>6</v>
      </c>
      <c r="D32" s="7"/>
      <c r="E32" t="s">
        <v>40</v>
      </c>
      <c r="F32" t="s">
        <v>188</v>
      </c>
    </row>
    <row r="33" spans="1:6">
      <c r="C33" s="6">
        <v>1.5</v>
      </c>
      <c r="D33" s="7"/>
      <c r="E33" t="s">
        <v>265</v>
      </c>
      <c r="F33" t="s">
        <v>275</v>
      </c>
    </row>
    <row r="34" spans="1:6">
      <c r="C34" s="6">
        <v>0.75</v>
      </c>
      <c r="D34" s="7"/>
      <c r="E34" t="s">
        <v>17</v>
      </c>
      <c r="F34" t="s">
        <v>910</v>
      </c>
    </row>
    <row r="35" spans="1:6">
      <c r="C35" s="6">
        <v>7</v>
      </c>
      <c r="D35" s="7"/>
      <c r="E35" t="s">
        <v>16</v>
      </c>
      <c r="F35" t="s">
        <v>36</v>
      </c>
    </row>
    <row r="36" spans="1:6">
      <c r="C36" s="6">
        <v>18</v>
      </c>
      <c r="D36" s="7"/>
      <c r="E36" t="s">
        <v>14</v>
      </c>
      <c r="F36" t="s">
        <v>189</v>
      </c>
    </row>
    <row r="37" spans="1:6">
      <c r="C37" s="6">
        <v>8</v>
      </c>
      <c r="D37" s="7"/>
      <c r="E37" t="s">
        <v>265</v>
      </c>
      <c r="F37" t="s">
        <v>276</v>
      </c>
    </row>
    <row r="38" spans="1:6">
      <c r="A38" s="1">
        <v>40088</v>
      </c>
      <c r="B38" s="6">
        <f>SUM(C38:C39)</f>
        <v>44.61</v>
      </c>
      <c r="C38" s="6">
        <v>26</v>
      </c>
      <c r="D38" s="7"/>
      <c r="E38" t="s">
        <v>12</v>
      </c>
    </row>
    <row r="39" spans="1:6">
      <c r="C39" s="6">
        <v>18.61</v>
      </c>
      <c r="D39" s="7"/>
      <c r="E39" t="s">
        <v>12</v>
      </c>
    </row>
    <row r="40" spans="1:6">
      <c r="C40" s="6"/>
      <c r="D40" s="7"/>
    </row>
    <row r="41" spans="1:6">
      <c r="C41" s="6"/>
      <c r="D41" s="7"/>
    </row>
    <row r="42" spans="1:6">
      <c r="C42" s="6"/>
      <c r="D42" s="7"/>
    </row>
    <row r="43" spans="1:6">
      <c r="C43" s="6"/>
      <c r="D43" s="7"/>
    </row>
    <row r="44" spans="1:6">
      <c r="C44" s="6"/>
      <c r="D44" s="7"/>
    </row>
    <row r="45" spans="1:6">
      <c r="C45" s="6"/>
      <c r="D45" s="7"/>
    </row>
    <row r="46" spans="1:6">
      <c r="C46" s="6"/>
      <c r="D46" s="7"/>
    </row>
    <row r="47" spans="1:6">
      <c r="C47" s="6"/>
      <c r="D47" s="7"/>
    </row>
    <row r="48" spans="1:6">
      <c r="C48" s="6"/>
      <c r="D48" s="7"/>
    </row>
    <row r="49" spans="3:4">
      <c r="C49" s="6"/>
      <c r="D49" s="7"/>
    </row>
    <row r="50" spans="3:4">
      <c r="C50" s="6"/>
      <c r="D50" s="7"/>
    </row>
    <row r="51" spans="3:4">
      <c r="C51" s="6"/>
      <c r="D51" s="7"/>
    </row>
    <row r="52" spans="3:4">
      <c r="C52" s="6"/>
      <c r="D52" s="7"/>
    </row>
    <row r="53" spans="3:4">
      <c r="C53" s="6"/>
      <c r="D53" s="7"/>
    </row>
    <row r="54" spans="3:4">
      <c r="C54" s="6"/>
      <c r="D54" s="7"/>
    </row>
    <row r="55" spans="3:4">
      <c r="C55" s="6"/>
      <c r="D55" s="7"/>
    </row>
    <row r="56" spans="3:4">
      <c r="C56" s="6"/>
      <c r="D56" s="7"/>
    </row>
    <row r="57" spans="3:4">
      <c r="C57" s="6"/>
      <c r="D57" s="7"/>
    </row>
    <row r="58" spans="3:4">
      <c r="C58" s="6"/>
      <c r="D58" s="7"/>
    </row>
    <row r="59" spans="3:4">
      <c r="C59" s="6"/>
      <c r="D59" s="7"/>
    </row>
    <row r="60" spans="3:4">
      <c r="C60" s="6"/>
      <c r="D60" s="7"/>
    </row>
    <row r="61" spans="3:4">
      <c r="C61" s="6"/>
      <c r="D61" s="7"/>
    </row>
    <row r="62" spans="3:4">
      <c r="C62" s="6"/>
      <c r="D62" s="7"/>
    </row>
    <row r="63" spans="3:4">
      <c r="C63" s="6"/>
      <c r="D63" s="7"/>
    </row>
    <row r="64" spans="3:4">
      <c r="C64" s="6"/>
      <c r="D64" s="7"/>
    </row>
    <row r="65" spans="3:4">
      <c r="C65" s="6"/>
      <c r="D65" s="7"/>
    </row>
    <row r="66" spans="3:4">
      <c r="C66" s="6"/>
      <c r="D66" s="7"/>
    </row>
    <row r="67" spans="3:4">
      <c r="C67" s="6"/>
      <c r="D67" s="7"/>
    </row>
    <row r="68" spans="3:4">
      <c r="C68" s="6"/>
      <c r="D68" s="7"/>
    </row>
    <row r="69" spans="3:4">
      <c r="C69" s="6"/>
      <c r="D69" s="7"/>
    </row>
    <row r="70" spans="3:4">
      <c r="C70" s="6"/>
      <c r="D70" s="7"/>
    </row>
    <row r="71" spans="3:4">
      <c r="C71" s="6"/>
      <c r="D71" s="7"/>
    </row>
    <row r="72" spans="3:4">
      <c r="C72" s="6"/>
      <c r="D72" s="7"/>
    </row>
    <row r="73" spans="3:4">
      <c r="C73" s="6"/>
      <c r="D73" s="7"/>
    </row>
    <row r="74" spans="3:4">
      <c r="C74" s="6"/>
      <c r="D74" s="7"/>
    </row>
    <row r="75" spans="3:4">
      <c r="C75" s="6"/>
      <c r="D75" s="7"/>
    </row>
    <row r="76" spans="3:4">
      <c r="C76" s="6"/>
      <c r="D76" s="7"/>
    </row>
    <row r="77" spans="3:4">
      <c r="C77" s="6"/>
      <c r="D77" s="7"/>
    </row>
    <row r="78" spans="3:4">
      <c r="C78" s="6"/>
      <c r="D78" s="7"/>
    </row>
    <row r="79" spans="3:4">
      <c r="C79" s="6"/>
      <c r="D79" s="7"/>
    </row>
    <row r="80" spans="3:4">
      <c r="C80" s="6"/>
      <c r="D80" s="7"/>
    </row>
    <row r="81" spans="3:4">
      <c r="C81" s="6"/>
      <c r="D81" s="7"/>
    </row>
    <row r="82" spans="3:4">
      <c r="C82" s="6"/>
      <c r="D82" s="7"/>
    </row>
    <row r="83" spans="3:4">
      <c r="C83" s="6"/>
      <c r="D83" s="7"/>
    </row>
    <row r="84" spans="3:4">
      <c r="C84" s="6"/>
      <c r="D84" s="7"/>
    </row>
    <row r="85" spans="3:4">
      <c r="C85" s="6"/>
      <c r="D85" s="7"/>
    </row>
    <row r="86" spans="3:4">
      <c r="C86" s="6"/>
      <c r="D86" s="7"/>
    </row>
    <row r="87" spans="3:4">
      <c r="C87" s="6"/>
      <c r="D87" s="7"/>
    </row>
    <row r="88" spans="3:4">
      <c r="C88" s="6"/>
      <c r="D88" s="7"/>
    </row>
    <row r="89" spans="3:4">
      <c r="C89" s="6"/>
      <c r="D89" s="7"/>
    </row>
    <row r="90" spans="3:4">
      <c r="C90" s="6"/>
      <c r="D90" s="7"/>
    </row>
    <row r="91" spans="3:4">
      <c r="C91" s="6"/>
      <c r="D91" s="7"/>
    </row>
    <row r="92" spans="3:4">
      <c r="C92" s="6"/>
      <c r="D92" s="7"/>
    </row>
    <row r="93" spans="3:4">
      <c r="C93" s="6"/>
      <c r="D93" s="7"/>
    </row>
    <row r="94" spans="3:4">
      <c r="C94" s="6"/>
      <c r="D94" s="7"/>
    </row>
    <row r="95" spans="3:4">
      <c r="C95" s="6"/>
      <c r="D95" s="7"/>
    </row>
    <row r="96" spans="3:4">
      <c r="C96" s="6"/>
      <c r="D96" s="7"/>
    </row>
    <row r="97" spans="3:4">
      <c r="C97" s="6"/>
      <c r="D97" s="7"/>
    </row>
    <row r="98" spans="3:4">
      <c r="C98" s="6"/>
      <c r="D98" s="7"/>
    </row>
    <row r="99" spans="3:4">
      <c r="C99" s="6"/>
      <c r="D99" s="7"/>
    </row>
    <row r="100" spans="3:4">
      <c r="C100" s="6"/>
      <c r="D100" s="7"/>
    </row>
    <row r="101" spans="3:4">
      <c r="C101" s="6"/>
      <c r="D101" s="7"/>
    </row>
    <row r="102" spans="3:4">
      <c r="C102" s="6" t="str">
        <f t="shared" ref="C102:C133" si="2">IF(D102="","",D102/$B$3)</f>
        <v/>
      </c>
      <c r="D102" s="7"/>
    </row>
    <row r="103" spans="3:4">
      <c r="C103" s="6" t="str">
        <f t="shared" si="2"/>
        <v/>
      </c>
      <c r="D103" s="7"/>
    </row>
    <row r="104" spans="3:4">
      <c r="C104" s="6" t="str">
        <f t="shared" si="2"/>
        <v/>
      </c>
      <c r="D104" s="7"/>
    </row>
    <row r="105" spans="3:4">
      <c r="C105" s="6" t="str">
        <f t="shared" si="2"/>
        <v/>
      </c>
      <c r="D105" s="7"/>
    </row>
    <row r="106" spans="3:4">
      <c r="C106" s="6" t="str">
        <f t="shared" si="2"/>
        <v/>
      </c>
      <c r="D106" s="7"/>
    </row>
    <row r="107" spans="3:4">
      <c r="C107" s="6" t="str">
        <f t="shared" si="2"/>
        <v/>
      </c>
      <c r="D107" s="7"/>
    </row>
    <row r="108" spans="3:4">
      <c r="C108" s="6" t="str">
        <f t="shared" si="2"/>
        <v/>
      </c>
      <c r="D108" s="7"/>
    </row>
    <row r="109" spans="3:4">
      <c r="C109" s="6" t="str">
        <f t="shared" si="2"/>
        <v/>
      </c>
      <c r="D109" s="7"/>
    </row>
    <row r="110" spans="3:4">
      <c r="C110" s="6" t="str">
        <f t="shared" si="2"/>
        <v/>
      </c>
      <c r="D110" s="7"/>
    </row>
    <row r="111" spans="3:4">
      <c r="C111" s="6" t="str">
        <f t="shared" si="2"/>
        <v/>
      </c>
      <c r="D111" s="7"/>
    </row>
    <row r="112" spans="3:4">
      <c r="C112" s="6" t="str">
        <f t="shared" si="2"/>
        <v/>
      </c>
      <c r="D112" s="7"/>
    </row>
    <row r="113" spans="3:4">
      <c r="C113" s="6" t="str">
        <f t="shared" si="2"/>
        <v/>
      </c>
      <c r="D113" s="7"/>
    </row>
    <row r="114" spans="3:4">
      <c r="C114" s="6" t="str">
        <f t="shared" si="2"/>
        <v/>
      </c>
      <c r="D114" s="7"/>
    </row>
    <row r="115" spans="3:4">
      <c r="C115" s="6" t="str">
        <f t="shared" si="2"/>
        <v/>
      </c>
      <c r="D115" s="7"/>
    </row>
    <row r="116" spans="3:4">
      <c r="C116" s="6" t="str">
        <f t="shared" si="2"/>
        <v/>
      </c>
      <c r="D116" s="7"/>
    </row>
    <row r="117" spans="3:4">
      <c r="C117" s="6" t="str">
        <f t="shared" si="2"/>
        <v/>
      </c>
      <c r="D117" s="7"/>
    </row>
    <row r="118" spans="3:4">
      <c r="C118" s="6" t="str">
        <f t="shared" si="2"/>
        <v/>
      </c>
      <c r="D118" s="7"/>
    </row>
    <row r="119" spans="3:4">
      <c r="C119" s="6" t="str">
        <f t="shared" si="2"/>
        <v/>
      </c>
      <c r="D119" s="7"/>
    </row>
    <row r="120" spans="3:4">
      <c r="C120" s="6" t="str">
        <f t="shared" si="2"/>
        <v/>
      </c>
      <c r="D120" s="7"/>
    </row>
    <row r="121" spans="3:4">
      <c r="C121" s="6" t="str">
        <f t="shared" si="2"/>
        <v/>
      </c>
      <c r="D121" s="7"/>
    </row>
    <row r="122" spans="3:4">
      <c r="C122" s="6" t="str">
        <f t="shared" si="2"/>
        <v/>
      </c>
      <c r="D122" s="7"/>
    </row>
    <row r="123" spans="3:4">
      <c r="C123" s="6" t="str">
        <f t="shared" si="2"/>
        <v/>
      </c>
      <c r="D123" s="7"/>
    </row>
    <row r="124" spans="3:4">
      <c r="C124" s="6" t="str">
        <f t="shared" si="2"/>
        <v/>
      </c>
      <c r="D124" s="7"/>
    </row>
    <row r="125" spans="3:4">
      <c r="C125" s="6" t="str">
        <f t="shared" si="2"/>
        <v/>
      </c>
      <c r="D125" s="7"/>
    </row>
    <row r="126" spans="3:4">
      <c r="C126" s="6" t="str">
        <f t="shared" si="2"/>
        <v/>
      </c>
      <c r="D126" s="7"/>
    </row>
    <row r="127" spans="3:4">
      <c r="C127" s="6" t="str">
        <f t="shared" si="2"/>
        <v/>
      </c>
      <c r="D127" s="7"/>
    </row>
    <row r="128" spans="3:4">
      <c r="C128" s="6" t="str">
        <f t="shared" si="2"/>
        <v/>
      </c>
      <c r="D128" s="7"/>
    </row>
    <row r="129" spans="3:4">
      <c r="C129" s="6" t="str">
        <f t="shared" si="2"/>
        <v/>
      </c>
      <c r="D129" s="7"/>
    </row>
    <row r="130" spans="3:4">
      <c r="C130" s="6" t="str">
        <f t="shared" si="2"/>
        <v/>
      </c>
      <c r="D130" s="7"/>
    </row>
    <row r="131" spans="3:4">
      <c r="C131" s="6" t="str">
        <f t="shared" si="2"/>
        <v/>
      </c>
      <c r="D131" s="7"/>
    </row>
    <row r="132" spans="3:4">
      <c r="C132" s="6" t="str">
        <f t="shared" si="2"/>
        <v/>
      </c>
      <c r="D132" s="7"/>
    </row>
    <row r="133" spans="3:4">
      <c r="C133" s="6" t="str">
        <f t="shared" si="2"/>
        <v/>
      </c>
      <c r="D133" s="7"/>
    </row>
    <row r="134" spans="3:4">
      <c r="C134" s="6" t="str">
        <f t="shared" ref="C134:C165" si="3">IF(D134="","",D134/$B$3)</f>
        <v/>
      </c>
      <c r="D134" s="7"/>
    </row>
    <row r="135" spans="3:4">
      <c r="C135" s="6" t="str">
        <f t="shared" si="3"/>
        <v/>
      </c>
      <c r="D135" s="7"/>
    </row>
    <row r="136" spans="3:4">
      <c r="C136" s="6" t="str">
        <f t="shared" si="3"/>
        <v/>
      </c>
      <c r="D136" s="7"/>
    </row>
    <row r="137" spans="3:4">
      <c r="C137" s="6" t="str">
        <f t="shared" si="3"/>
        <v/>
      </c>
      <c r="D137" s="7"/>
    </row>
    <row r="138" spans="3:4">
      <c r="C138" s="6" t="str">
        <f t="shared" si="3"/>
        <v/>
      </c>
      <c r="D138" s="7"/>
    </row>
    <row r="139" spans="3:4">
      <c r="C139" s="6" t="str">
        <f t="shared" si="3"/>
        <v/>
      </c>
      <c r="D139" s="7"/>
    </row>
    <row r="140" spans="3:4">
      <c r="C140" s="6" t="str">
        <f t="shared" si="3"/>
        <v/>
      </c>
      <c r="D140" s="7"/>
    </row>
    <row r="141" spans="3:4">
      <c r="C141" s="6" t="str">
        <f t="shared" si="3"/>
        <v/>
      </c>
      <c r="D141" s="7"/>
    </row>
    <row r="142" spans="3:4">
      <c r="C142" s="6" t="str">
        <f t="shared" si="3"/>
        <v/>
      </c>
      <c r="D142" s="7"/>
    </row>
    <row r="143" spans="3:4">
      <c r="C143" s="6" t="str">
        <f t="shared" si="3"/>
        <v/>
      </c>
      <c r="D143" s="7"/>
    </row>
    <row r="144" spans="3:4">
      <c r="C144" s="6" t="str">
        <f t="shared" si="3"/>
        <v/>
      </c>
      <c r="D144" s="7"/>
    </row>
    <row r="145" spans="3:4">
      <c r="C145" s="6" t="str">
        <f t="shared" si="3"/>
        <v/>
      </c>
      <c r="D145" s="7"/>
    </row>
    <row r="146" spans="3:4">
      <c r="C146" s="6" t="str">
        <f t="shared" si="3"/>
        <v/>
      </c>
      <c r="D146" s="7"/>
    </row>
    <row r="147" spans="3:4">
      <c r="C147" s="6" t="str">
        <f t="shared" si="3"/>
        <v/>
      </c>
      <c r="D147" s="7"/>
    </row>
    <row r="148" spans="3:4">
      <c r="C148" s="6" t="str">
        <f t="shared" si="3"/>
        <v/>
      </c>
      <c r="D148" s="7"/>
    </row>
    <row r="149" spans="3:4">
      <c r="C149" s="6" t="str">
        <f t="shared" si="3"/>
        <v/>
      </c>
      <c r="D149" s="7"/>
    </row>
    <row r="150" spans="3:4">
      <c r="C150" s="6" t="str">
        <f t="shared" si="3"/>
        <v/>
      </c>
      <c r="D150" s="7"/>
    </row>
    <row r="151" spans="3:4">
      <c r="C151" s="6" t="str">
        <f t="shared" si="3"/>
        <v/>
      </c>
      <c r="D151" s="7"/>
    </row>
    <row r="152" spans="3:4">
      <c r="C152" s="6" t="str">
        <f t="shared" si="3"/>
        <v/>
      </c>
      <c r="D152" s="7"/>
    </row>
    <row r="153" spans="3:4">
      <c r="C153" s="6" t="str">
        <f t="shared" si="3"/>
        <v/>
      </c>
      <c r="D153" s="7"/>
    </row>
    <row r="154" spans="3:4">
      <c r="C154" s="6" t="str">
        <f t="shared" si="3"/>
        <v/>
      </c>
      <c r="D154" s="7"/>
    </row>
    <row r="155" spans="3:4">
      <c r="C155" s="6" t="str">
        <f t="shared" si="3"/>
        <v/>
      </c>
      <c r="D155" s="7"/>
    </row>
    <row r="156" spans="3:4">
      <c r="C156" s="6" t="str">
        <f t="shared" si="3"/>
        <v/>
      </c>
      <c r="D156" s="7"/>
    </row>
    <row r="157" spans="3:4">
      <c r="C157" s="6" t="str">
        <f t="shared" si="3"/>
        <v/>
      </c>
      <c r="D157" s="7"/>
    </row>
    <row r="158" spans="3:4">
      <c r="C158" s="6" t="str">
        <f t="shared" si="3"/>
        <v/>
      </c>
      <c r="D158" s="7"/>
    </row>
    <row r="159" spans="3:4">
      <c r="C159" s="6" t="str">
        <f t="shared" si="3"/>
        <v/>
      </c>
      <c r="D159" s="7"/>
    </row>
    <row r="160" spans="3:4">
      <c r="C160" s="6" t="str">
        <f t="shared" si="3"/>
        <v/>
      </c>
      <c r="D160" s="7"/>
    </row>
    <row r="161" spans="3:4">
      <c r="C161" s="6" t="str">
        <f t="shared" si="3"/>
        <v/>
      </c>
      <c r="D161" s="7"/>
    </row>
    <row r="162" spans="3:4">
      <c r="C162" s="6" t="str">
        <f t="shared" si="3"/>
        <v/>
      </c>
      <c r="D162" s="7"/>
    </row>
    <row r="163" spans="3:4">
      <c r="C163" s="6" t="str">
        <f t="shared" si="3"/>
        <v/>
      </c>
      <c r="D163" s="7"/>
    </row>
    <row r="164" spans="3:4">
      <c r="C164" s="6" t="str">
        <f t="shared" si="3"/>
        <v/>
      </c>
      <c r="D164" s="7"/>
    </row>
    <row r="165" spans="3:4">
      <c r="C165" s="6" t="str">
        <f t="shared" si="3"/>
        <v/>
      </c>
      <c r="D165" s="7"/>
    </row>
    <row r="166" spans="3:4">
      <c r="C166" s="6" t="str">
        <f t="shared" ref="C166:C197" si="4">IF(D166="","",D166/$B$3)</f>
        <v/>
      </c>
      <c r="D166" s="7"/>
    </row>
    <row r="167" spans="3:4">
      <c r="C167" s="6" t="str">
        <f t="shared" si="4"/>
        <v/>
      </c>
      <c r="D167" s="7"/>
    </row>
    <row r="168" spans="3:4">
      <c r="C168" s="6" t="str">
        <f t="shared" si="4"/>
        <v/>
      </c>
      <c r="D168" s="7"/>
    </row>
    <row r="169" spans="3:4">
      <c r="C169" s="6" t="str">
        <f t="shared" si="4"/>
        <v/>
      </c>
      <c r="D169" s="7"/>
    </row>
    <row r="170" spans="3:4">
      <c r="C170" s="6" t="str">
        <f t="shared" si="4"/>
        <v/>
      </c>
      <c r="D170" s="7"/>
    </row>
    <row r="171" spans="3:4">
      <c r="C171" s="6" t="str">
        <f t="shared" si="4"/>
        <v/>
      </c>
      <c r="D171" s="7"/>
    </row>
    <row r="172" spans="3:4">
      <c r="C172" s="6" t="str">
        <f t="shared" si="4"/>
        <v/>
      </c>
      <c r="D172" s="7"/>
    </row>
    <row r="173" spans="3:4">
      <c r="C173" s="6" t="str">
        <f t="shared" si="4"/>
        <v/>
      </c>
      <c r="D173" s="7"/>
    </row>
    <row r="174" spans="3:4">
      <c r="C174" s="6" t="str">
        <f t="shared" si="4"/>
        <v/>
      </c>
      <c r="D174" s="7"/>
    </row>
    <row r="175" spans="3:4">
      <c r="C175" s="6" t="str">
        <f t="shared" si="4"/>
        <v/>
      </c>
      <c r="D175" s="7"/>
    </row>
    <row r="176" spans="3:4">
      <c r="C176" s="6" t="str">
        <f t="shared" si="4"/>
        <v/>
      </c>
      <c r="D176" s="7"/>
    </row>
    <row r="177" spans="3:4">
      <c r="C177" s="6" t="str">
        <f t="shared" si="4"/>
        <v/>
      </c>
      <c r="D177" s="7"/>
    </row>
    <row r="178" spans="3:4">
      <c r="C178" s="6" t="str">
        <f t="shared" si="4"/>
        <v/>
      </c>
      <c r="D178" s="7"/>
    </row>
    <row r="179" spans="3:4">
      <c r="C179" s="6" t="str">
        <f t="shared" si="4"/>
        <v/>
      </c>
      <c r="D179" s="7"/>
    </row>
    <row r="180" spans="3:4">
      <c r="C180" s="6" t="str">
        <f t="shared" si="4"/>
        <v/>
      </c>
      <c r="D180" s="7"/>
    </row>
    <row r="181" spans="3:4">
      <c r="C181" s="6" t="str">
        <f t="shared" si="4"/>
        <v/>
      </c>
      <c r="D181" s="7"/>
    </row>
    <row r="182" spans="3:4">
      <c r="C182" s="6" t="str">
        <f t="shared" si="4"/>
        <v/>
      </c>
      <c r="D182" s="7"/>
    </row>
    <row r="183" spans="3:4">
      <c r="C183" s="6" t="str">
        <f t="shared" si="4"/>
        <v/>
      </c>
      <c r="D183" s="7"/>
    </row>
    <row r="184" spans="3:4">
      <c r="C184" s="6" t="str">
        <f t="shared" si="4"/>
        <v/>
      </c>
      <c r="D184" s="7"/>
    </row>
    <row r="185" spans="3:4">
      <c r="C185" s="6" t="str">
        <f t="shared" si="4"/>
        <v/>
      </c>
      <c r="D185" s="7"/>
    </row>
    <row r="186" spans="3:4">
      <c r="C186" s="6" t="str">
        <f t="shared" si="4"/>
        <v/>
      </c>
      <c r="D186" s="7"/>
    </row>
    <row r="187" spans="3:4">
      <c r="C187" s="6" t="str">
        <f t="shared" si="4"/>
        <v/>
      </c>
      <c r="D187" s="7"/>
    </row>
    <row r="188" spans="3:4">
      <c r="C188" s="6" t="str">
        <f t="shared" si="4"/>
        <v/>
      </c>
      <c r="D188" s="7"/>
    </row>
    <row r="189" spans="3:4">
      <c r="C189" s="6" t="str">
        <f t="shared" si="4"/>
        <v/>
      </c>
      <c r="D189" s="7"/>
    </row>
    <row r="190" spans="3:4">
      <c r="C190" s="6" t="str">
        <f t="shared" si="4"/>
        <v/>
      </c>
      <c r="D190" s="7"/>
    </row>
    <row r="191" spans="3:4">
      <c r="C191" s="6" t="str">
        <f t="shared" si="4"/>
        <v/>
      </c>
      <c r="D191" s="7"/>
    </row>
    <row r="192" spans="3:4">
      <c r="C192" s="6" t="str">
        <f t="shared" si="4"/>
        <v/>
      </c>
      <c r="D192" s="7"/>
    </row>
    <row r="193" spans="3:4">
      <c r="C193" s="6" t="str">
        <f t="shared" si="4"/>
        <v/>
      </c>
      <c r="D193" s="7"/>
    </row>
    <row r="194" spans="3:4">
      <c r="C194" s="6" t="str">
        <f t="shared" si="4"/>
        <v/>
      </c>
      <c r="D194" s="7"/>
    </row>
    <row r="195" spans="3:4">
      <c r="C195" s="6" t="str">
        <f t="shared" si="4"/>
        <v/>
      </c>
      <c r="D195" s="7"/>
    </row>
    <row r="196" spans="3:4">
      <c r="C196" s="6" t="str">
        <f t="shared" si="4"/>
        <v/>
      </c>
      <c r="D196" s="7"/>
    </row>
    <row r="197" spans="3:4">
      <c r="C197" s="6" t="str">
        <f t="shared" si="4"/>
        <v/>
      </c>
      <c r="D197" s="7"/>
    </row>
    <row r="198" spans="3:4">
      <c r="C198" s="6" t="str">
        <f t="shared" ref="C198:C229" si="5">IF(D198="","",D198/$B$3)</f>
        <v/>
      </c>
      <c r="D198" s="7"/>
    </row>
    <row r="199" spans="3:4">
      <c r="C199" s="6" t="str">
        <f t="shared" si="5"/>
        <v/>
      </c>
      <c r="D199" s="7"/>
    </row>
    <row r="200" spans="3:4">
      <c r="C200" s="6" t="str">
        <f t="shared" si="5"/>
        <v/>
      </c>
      <c r="D200" s="7"/>
    </row>
    <row r="201" spans="3:4">
      <c r="C201" s="6" t="str">
        <f t="shared" si="5"/>
        <v/>
      </c>
      <c r="D201" s="7"/>
    </row>
    <row r="202" spans="3:4">
      <c r="C202" s="6" t="str">
        <f t="shared" si="5"/>
        <v/>
      </c>
      <c r="D202" s="7"/>
    </row>
    <row r="203" spans="3:4">
      <c r="C203" s="6" t="str">
        <f t="shared" si="5"/>
        <v/>
      </c>
      <c r="D203" s="7"/>
    </row>
    <row r="204" spans="3:4">
      <c r="C204" s="6" t="str">
        <f t="shared" si="5"/>
        <v/>
      </c>
      <c r="D204" s="7"/>
    </row>
    <row r="205" spans="3:4">
      <c r="C205" s="6" t="str">
        <f t="shared" si="5"/>
        <v/>
      </c>
      <c r="D205" s="7"/>
    </row>
    <row r="206" spans="3:4">
      <c r="C206" s="6" t="str">
        <f t="shared" si="5"/>
        <v/>
      </c>
      <c r="D206" s="7"/>
    </row>
    <row r="207" spans="3:4">
      <c r="C207" s="6" t="str">
        <f t="shared" si="5"/>
        <v/>
      </c>
      <c r="D207" s="7"/>
    </row>
    <row r="208" spans="3:4">
      <c r="C208" s="6" t="str">
        <f t="shared" si="5"/>
        <v/>
      </c>
      <c r="D208" s="7"/>
    </row>
    <row r="209" spans="3:4">
      <c r="C209" s="6" t="str">
        <f t="shared" si="5"/>
        <v/>
      </c>
      <c r="D209" s="7"/>
    </row>
    <row r="210" spans="3:4">
      <c r="C210" s="6" t="str">
        <f t="shared" si="5"/>
        <v/>
      </c>
      <c r="D210" s="7"/>
    </row>
    <row r="211" spans="3:4">
      <c r="C211" s="6" t="str">
        <f t="shared" si="5"/>
        <v/>
      </c>
      <c r="D211" s="7"/>
    </row>
    <row r="212" spans="3:4">
      <c r="C212" s="6" t="str">
        <f t="shared" si="5"/>
        <v/>
      </c>
      <c r="D212" s="7"/>
    </row>
    <row r="213" spans="3:4">
      <c r="C213" s="6" t="str">
        <f t="shared" si="5"/>
        <v/>
      </c>
      <c r="D213" s="7"/>
    </row>
    <row r="214" spans="3:4">
      <c r="C214" s="6" t="str">
        <f t="shared" si="5"/>
        <v/>
      </c>
      <c r="D214" s="7"/>
    </row>
    <row r="215" spans="3:4">
      <c r="C215" s="6" t="str">
        <f t="shared" si="5"/>
        <v/>
      </c>
      <c r="D215" s="7"/>
    </row>
    <row r="216" spans="3:4">
      <c r="C216" s="6" t="str">
        <f t="shared" si="5"/>
        <v/>
      </c>
      <c r="D216" s="7"/>
    </row>
    <row r="217" spans="3:4">
      <c r="C217" s="6" t="str">
        <f t="shared" si="5"/>
        <v/>
      </c>
      <c r="D217" s="7"/>
    </row>
    <row r="218" spans="3:4">
      <c r="C218" s="6" t="str">
        <f t="shared" si="5"/>
        <v/>
      </c>
      <c r="D218" s="7"/>
    </row>
    <row r="219" spans="3:4">
      <c r="C219" s="6" t="str">
        <f t="shared" si="5"/>
        <v/>
      </c>
      <c r="D219" s="7"/>
    </row>
    <row r="220" spans="3:4">
      <c r="C220" s="6" t="str">
        <f t="shared" si="5"/>
        <v/>
      </c>
      <c r="D220" s="7"/>
    </row>
    <row r="221" spans="3:4">
      <c r="C221" s="6" t="str">
        <f t="shared" si="5"/>
        <v/>
      </c>
      <c r="D221" s="7"/>
    </row>
    <row r="222" spans="3:4">
      <c r="C222" s="6" t="str">
        <f t="shared" si="5"/>
        <v/>
      </c>
      <c r="D222" s="7"/>
    </row>
    <row r="223" spans="3:4">
      <c r="C223" s="6" t="str">
        <f t="shared" si="5"/>
        <v/>
      </c>
      <c r="D223" s="7"/>
    </row>
    <row r="224" spans="3:4">
      <c r="C224" s="6" t="str">
        <f t="shared" si="5"/>
        <v/>
      </c>
      <c r="D224" s="7"/>
    </row>
    <row r="225" spans="3:3">
      <c r="C225" s="6" t="str">
        <f t="shared" si="5"/>
        <v/>
      </c>
    </row>
    <row r="226" spans="3:3">
      <c r="C226" s="6" t="str">
        <f t="shared" si="5"/>
        <v/>
      </c>
    </row>
    <row r="227" spans="3:3">
      <c r="C227" s="6" t="str">
        <f t="shared" si="5"/>
        <v/>
      </c>
    </row>
    <row r="228" spans="3:3">
      <c r="C228" s="6" t="str">
        <f t="shared" si="5"/>
        <v/>
      </c>
    </row>
    <row r="229" spans="3:3">
      <c r="C229" s="6" t="str">
        <f t="shared" si="5"/>
        <v/>
      </c>
    </row>
    <row r="230" spans="3:3">
      <c r="C230" s="6" t="str">
        <f t="shared" ref="C230:C242" si="6">IF(D230="","",D230/$B$3)</f>
        <v/>
      </c>
    </row>
    <row r="231" spans="3:3">
      <c r="C231" s="6" t="str">
        <f t="shared" si="6"/>
        <v/>
      </c>
    </row>
    <row r="232" spans="3:3">
      <c r="C232" s="6" t="str">
        <f t="shared" si="6"/>
        <v/>
      </c>
    </row>
    <row r="233" spans="3:3">
      <c r="C233" s="6" t="str">
        <f t="shared" si="6"/>
        <v/>
      </c>
    </row>
    <row r="234" spans="3:3">
      <c r="C234" s="6" t="str">
        <f t="shared" si="6"/>
        <v/>
      </c>
    </row>
    <row r="235" spans="3:3">
      <c r="C235" s="6" t="str">
        <f t="shared" si="6"/>
        <v/>
      </c>
    </row>
    <row r="236" spans="3:3">
      <c r="C236" s="6" t="str">
        <f t="shared" si="6"/>
        <v/>
      </c>
    </row>
    <row r="237" spans="3:3">
      <c r="C237" s="6" t="str">
        <f t="shared" si="6"/>
        <v/>
      </c>
    </row>
    <row r="238" spans="3:3">
      <c r="C238" s="6" t="str">
        <f t="shared" si="6"/>
        <v/>
      </c>
    </row>
    <row r="239" spans="3:3">
      <c r="C239" s="6" t="str">
        <f t="shared" si="6"/>
        <v/>
      </c>
    </row>
    <row r="240" spans="3:3">
      <c r="C240" s="6" t="str">
        <f t="shared" si="6"/>
        <v/>
      </c>
    </row>
    <row r="241" spans="3:3">
      <c r="C241" s="6" t="str">
        <f t="shared" si="6"/>
        <v/>
      </c>
    </row>
    <row r="242" spans="3:3">
      <c r="C242" s="6" t="str">
        <f t="shared" si="6"/>
        <v/>
      </c>
    </row>
  </sheetData>
  <mergeCells count="1"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95 Deg.</vt:lpstr>
      <vt:lpstr>Trip Cost Graph</vt:lpstr>
      <vt:lpstr>Trip Cost Graph (Adjusted)</vt:lpstr>
      <vt:lpstr>Pre-trip costs</vt:lpstr>
      <vt:lpstr>USA</vt:lpstr>
      <vt:lpstr>Mexico</vt:lpstr>
      <vt:lpstr>Belize</vt:lpstr>
      <vt:lpstr>Guatemala</vt:lpstr>
      <vt:lpstr>El Salvador</vt:lpstr>
      <vt:lpstr>Honduras</vt:lpstr>
      <vt:lpstr>Nicaragua</vt:lpstr>
      <vt:lpstr>Costa Rica</vt:lpstr>
      <vt:lpstr>Panama</vt:lpstr>
      <vt:lpstr>Colombia</vt:lpstr>
      <vt:lpstr>Ecuador</vt:lpstr>
      <vt:lpstr>Peru</vt:lpstr>
      <vt:lpstr>Bolivia</vt:lpstr>
      <vt:lpstr>Chile</vt:lpstr>
      <vt:lpstr>Argentina</vt:lpstr>
      <vt:lpstr>Brazil</vt:lpstr>
      <vt:lpstr>Uruguay</vt:lpstr>
    </vt:vector>
  </TitlesOfParts>
  <Company>Team Davezu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Captian Dave</dc:creator>
  <cp:lastModifiedBy>Your User Name</cp:lastModifiedBy>
  <cp:lastPrinted>2011-06-03T01:42:10Z</cp:lastPrinted>
  <dcterms:created xsi:type="dcterms:W3CDTF">2010-01-06T22:50:24Z</dcterms:created>
  <dcterms:modified xsi:type="dcterms:W3CDTF">2011-06-03T02:06:10Z</dcterms:modified>
</cp:coreProperties>
</file>